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7260" windowHeight="6345" activeTab="3"/>
  </bookViews>
  <sheets>
    <sheet name="BALANCE SHEET" sheetId="1" r:id="rId1"/>
    <sheet name="CASHFLOW" sheetId="2" r:id="rId2"/>
    <sheet name="INCOME STATEMENT" sheetId="3" r:id="rId3"/>
    <sheet name="STAT OF EQUITY" sheetId="4" r:id="rId4"/>
    <sheet name="NOTES 2 THE ACC" sheetId="5" r:id="rId5"/>
  </sheets>
  <definedNames>
    <definedName name="_xlnm.Print_Area" localSheetId="0">'BALANCE SHEET'!$A$1:$G$48</definedName>
    <definedName name="_xlnm.Print_Titles" localSheetId="4">'NOTES 2 THE ACC'!$1:$6</definedName>
  </definedNames>
  <calcPr fullCalcOnLoad="1"/>
</workbook>
</file>

<file path=xl/sharedStrings.xml><?xml version="1.0" encoding="utf-8"?>
<sst xmlns="http://schemas.openxmlformats.org/spreadsheetml/2006/main" count="345" uniqueCount="280">
  <si>
    <t>(INCORPORATED IN MALAYSIA)</t>
  </si>
  <si>
    <t>CURRENT</t>
  </si>
  <si>
    <t>CUMULATIVE</t>
  </si>
  <si>
    <t>RM'000</t>
  </si>
  <si>
    <t>`</t>
  </si>
  <si>
    <t>Other Operating Income</t>
  </si>
  <si>
    <t>Finance Costs</t>
  </si>
  <si>
    <t>Taxation</t>
  </si>
  <si>
    <t>CONDENSED CONSOLIDATED BALANCE SHEET</t>
  </si>
  <si>
    <t>Property, Plant and Equipment</t>
  </si>
  <si>
    <t>Current Assets</t>
  </si>
  <si>
    <t>Inventories</t>
  </si>
  <si>
    <t>Short term investments</t>
  </si>
  <si>
    <t>Cash and cash equivalents</t>
  </si>
  <si>
    <t>Current Liabilities</t>
  </si>
  <si>
    <t>Share Capital</t>
  </si>
  <si>
    <t>Reserves</t>
  </si>
  <si>
    <t>Share Premium</t>
  </si>
  <si>
    <t>Total</t>
  </si>
  <si>
    <t>RM '000</t>
  </si>
  <si>
    <t>Basis of Accounting and Accounting Policies</t>
  </si>
  <si>
    <t xml:space="preserve">Group Borrowings </t>
  </si>
  <si>
    <t xml:space="preserve">Segment Information </t>
  </si>
  <si>
    <t xml:space="preserve">Dividend </t>
  </si>
  <si>
    <t>BY THE ORDER OF THE BOARD</t>
  </si>
  <si>
    <t>Current Quarter</t>
  </si>
  <si>
    <t>RM,000</t>
  </si>
  <si>
    <t>Current year taxation</t>
  </si>
  <si>
    <t>Minority Interests</t>
  </si>
  <si>
    <t>EPS -Basic (sen)</t>
  </si>
  <si>
    <t xml:space="preserve">        -Diluted (sen)</t>
  </si>
  <si>
    <t xml:space="preserve">        Depreciation</t>
  </si>
  <si>
    <t>Total Cash and Bank Balances</t>
  </si>
  <si>
    <t>SDKM FIBRES, WIRES &amp; CABLES BERHAD</t>
  </si>
  <si>
    <t>(COMPANY NO : 189740-X)</t>
  </si>
  <si>
    <t>Operating Expenses</t>
  </si>
  <si>
    <t>Overdraft and Short Term Borrowings</t>
  </si>
  <si>
    <t>(COMPANY NO: 189740-X)</t>
  </si>
  <si>
    <t>INCORPORATED IN MALAYSIA</t>
  </si>
  <si>
    <t>Retained Profits</t>
  </si>
  <si>
    <t xml:space="preserve">ENDED </t>
  </si>
  <si>
    <t>Changes in working capital:-</t>
  </si>
  <si>
    <t>Status of Corporate Proposals</t>
  </si>
  <si>
    <t>Business Activities</t>
  </si>
  <si>
    <t>Tooling and equipment for other products</t>
  </si>
  <si>
    <t>Renovation and improvement on the factories</t>
  </si>
  <si>
    <t xml:space="preserve">As Approved by </t>
  </si>
  <si>
    <t>the Securities</t>
  </si>
  <si>
    <t xml:space="preserve">Commission </t>
  </si>
  <si>
    <t>Amount</t>
  </si>
  <si>
    <t>Utilized as at</t>
  </si>
  <si>
    <t>Unutilized as at</t>
  </si>
  <si>
    <t xml:space="preserve"> </t>
  </si>
  <si>
    <t>Tooling for Ascall's Products</t>
  </si>
  <si>
    <t>Working Capital</t>
  </si>
  <si>
    <t xml:space="preserve">Listing Expenses </t>
  </si>
  <si>
    <t>Off Balance Sheet Financial Instruments</t>
  </si>
  <si>
    <t>Material Litigation</t>
  </si>
  <si>
    <t>Review of Performance</t>
  </si>
  <si>
    <t>Comparison with Immediate Preceding Quarter's Results</t>
  </si>
  <si>
    <t xml:space="preserve">Variance on Profit Forecast </t>
  </si>
  <si>
    <t xml:space="preserve">Earning Per Share ('EPS') </t>
  </si>
  <si>
    <t>Dividend payable</t>
  </si>
  <si>
    <t>Deferred Taxation</t>
  </si>
  <si>
    <t>Non-Distributable</t>
  </si>
  <si>
    <t>Distributable</t>
  </si>
  <si>
    <t>Listing expenses written off</t>
  </si>
  <si>
    <t>Tax paid</t>
  </si>
  <si>
    <t>Interest received</t>
  </si>
  <si>
    <t>Proceeds from issue of shares</t>
  </si>
  <si>
    <t>Listing expenses paid</t>
  </si>
  <si>
    <t>Cash and cash equivalents carried forward</t>
  </si>
  <si>
    <t xml:space="preserve">Profit before taxation </t>
  </si>
  <si>
    <t xml:space="preserve">        Interest income</t>
  </si>
  <si>
    <t>Operating profit before working capital changes</t>
  </si>
  <si>
    <t>Cash generated from operations</t>
  </si>
  <si>
    <t>Cash and bank balances</t>
  </si>
  <si>
    <t>Fixed deposits with a licensed bank</t>
  </si>
  <si>
    <t xml:space="preserve">Property, Plant and Equipment </t>
  </si>
  <si>
    <t>financial statements.</t>
  </si>
  <si>
    <t xml:space="preserve">Contingent Liabilities  </t>
  </si>
  <si>
    <t>Seasonal and Cyclical Factors</t>
  </si>
  <si>
    <t>Material Events Subsequent to Balance Sheet Date</t>
  </si>
  <si>
    <t>Changes in the Composition of The Group</t>
  </si>
  <si>
    <t>Sale of Properties and/or Unquoted Investments</t>
  </si>
  <si>
    <t>Investments in Quoted Securities</t>
  </si>
  <si>
    <t xml:space="preserve">There were no valuation of property, plant and equipment brought forward from the previous audited </t>
  </si>
  <si>
    <t>As at the date of this report, the Group did not enter into any contract involving off balance sheet</t>
  </si>
  <si>
    <t>financial instruments.</t>
  </si>
  <si>
    <t>Ended</t>
  </si>
  <si>
    <t>Net profit attributable to shareholders</t>
  </si>
  <si>
    <t>Declaration of Audit Qualification</t>
  </si>
  <si>
    <t>Prospect</t>
  </si>
  <si>
    <t>LIM PENG KEAT</t>
  </si>
  <si>
    <t>EXECUTIVE DIRECTOR</t>
  </si>
  <si>
    <t>'000</t>
  </si>
  <si>
    <t xml:space="preserve">     the listing of the Company on Second Board of the KLSE on 2 April 2002 amounting to </t>
  </si>
  <si>
    <t xml:space="preserve">     RM11,830,000 is as follow:- </t>
  </si>
  <si>
    <t>Dividend Proposed</t>
  </si>
  <si>
    <t>Total Operating Income</t>
  </si>
  <si>
    <t>Quarter</t>
  </si>
  <si>
    <t>Deferred Liabilities</t>
  </si>
  <si>
    <t>Pertaining to section 2.7 (vi) of the Prospectus of the Company dated 9 February 2002, the remaining</t>
  </si>
  <si>
    <t>unutilized amount of RM499,000 from the listing expenses has been used for working capital.</t>
  </si>
  <si>
    <t>Note:-</t>
  </si>
  <si>
    <t>Cash and cash equivalents brought forward</t>
  </si>
  <si>
    <t>CONDENSED CONSOLIDATED INCOME STATEMENT</t>
  </si>
  <si>
    <t>Trade and Other Payables</t>
  </si>
  <si>
    <t>Trade and Other Receivables</t>
  </si>
  <si>
    <t>Net Tangible Assets ('NTA') per share (RM)</t>
  </si>
  <si>
    <t>CONDENSED CONSOLIDATED STATEMENT OF CHANGES IN EQUITY</t>
  </si>
  <si>
    <t>CONDENSED CONSOLIDATED CASH FLOW STATEMENT</t>
  </si>
  <si>
    <t>Cash Flows From Operating Activities</t>
  </si>
  <si>
    <t>Adjustment for:-</t>
  </si>
  <si>
    <t xml:space="preserve">        Gain on disposal of property, plant and equipment</t>
  </si>
  <si>
    <t>Net cash from operating activities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</si>
  <si>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</si>
  <si>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</si>
  <si>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</si>
  <si>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</si>
  <si>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Cash and cash equivalents comprise the following:-</t>
  </si>
  <si>
    <t>NOTES TO THE INTERIM FINANCIAL REPORT</t>
  </si>
  <si>
    <t>The results of the Group were not affected by seasonal or cyclical factors.</t>
  </si>
  <si>
    <t>Unusual Items</t>
  </si>
  <si>
    <t xml:space="preserve">There were no unusual items that affecting the assets, liabilities, equity, net income or cash flows during </t>
  </si>
  <si>
    <t>Changes in Estimates</t>
  </si>
  <si>
    <t>financial year or prior financial years, which have a material effect in the current reporting period.</t>
  </si>
  <si>
    <t>Debt and Equity Securities</t>
  </si>
  <si>
    <t xml:space="preserve">There were no changes in estimates of amount reported in the prior interim periods of the current </t>
  </si>
  <si>
    <t>There was no borrowings and debt securities neither in short term nor long term during the period</t>
  </si>
  <si>
    <t>The effective tax rate is lower than the statutory tax rate as the Company is utilising its reinvestment</t>
  </si>
  <si>
    <t>allowances brought forward as well as claiming additional reinvestment allowance to set-off against</t>
  </si>
  <si>
    <t>the taxable income for the financial year.</t>
  </si>
  <si>
    <t>There were no issuances, cancellation, repurchases, resale and repayments of debt and/or equity</t>
  </si>
  <si>
    <t>There were no changes in the composition of the Group during the financial period under review.</t>
  </si>
  <si>
    <t>securities during the financial period under review.</t>
  </si>
  <si>
    <t>the financial period under review.</t>
  </si>
  <si>
    <t>30 September 2002.</t>
  </si>
  <si>
    <t>The Group is not required to report any variance on profit forecast after the financial year ended</t>
  </si>
  <si>
    <t>Investment in Associated Company</t>
  </si>
  <si>
    <t>Net Current Assets</t>
  </si>
  <si>
    <t>Shareholders' Fund</t>
  </si>
  <si>
    <t>Revenue</t>
  </si>
  <si>
    <t>of shares ,basic and diluted at 40,000,000.</t>
  </si>
  <si>
    <t>b) The status of the utilization of proceeds raised from the Right Issue and Public Issue pursuant to</t>
  </si>
  <si>
    <t>Taxation for the financial period comprises the following:-</t>
  </si>
  <si>
    <t>Transfer to deferred taxation</t>
  </si>
  <si>
    <t>Proposed Dividend</t>
  </si>
  <si>
    <t>Interest Income</t>
  </si>
  <si>
    <t>Net profit/(loss) for the period</t>
  </si>
  <si>
    <t>for the financial year ended 30 September 2002)</t>
  </si>
  <si>
    <t>Report for the financial year ended 30 September 2002)</t>
  </si>
  <si>
    <t>year ended 30 September 2002)</t>
  </si>
  <si>
    <t>The interim financial report should be read in conjunction with the audited financial statements of the</t>
  </si>
  <si>
    <t>Company for the year ended 30 September 2002.</t>
  </si>
  <si>
    <t>The interim financial report is unaudited and has been prepared in accordance with MASB 26 Interim</t>
  </si>
  <si>
    <t>Financial Reporting and Chapter 9 Part K of the Listing Requirement of Kuala Lumpur Stock Exchange</t>
  </si>
  <si>
    <t>financial report are consistent with those adopted in the audited financial statement for the year ended</t>
  </si>
  <si>
    <t xml:space="preserve">The following notes explain the events and transactions that are significant to an understanding of the </t>
  </si>
  <si>
    <t xml:space="preserve">changes in the financial position and performance of the Group since the financial year ended </t>
  </si>
  <si>
    <t>Basic EPS (sen)</t>
  </si>
  <si>
    <t xml:space="preserve">The Basic and Diluted Earning Per Share ('EPS') was computed based on the total issued and </t>
  </si>
  <si>
    <t>The EPS is calculated based on the net (loss)/profit for the period divided by the weighted average number</t>
  </si>
  <si>
    <t>THE FIGURES HAVE NOT BEEN AUDITED</t>
  </si>
  <si>
    <t>Net cash used in investing activities</t>
  </si>
  <si>
    <t>Net (decrease)/increase in cash and cash equivalents</t>
  </si>
  <si>
    <t>('KLSE').  The accounting policies and methods of computation adopted by the Group in this interim</t>
  </si>
  <si>
    <t xml:space="preserve">(The Company Condensed Consolidated Balance Sheet should be read in conjunction with the Annual Report </t>
  </si>
  <si>
    <t xml:space="preserve">(The Company Condensed Consolidated Income Statement should be read in conjunction with the Annual </t>
  </si>
  <si>
    <t>(The Company Condensed Consolidated Cash Flow Statement should be read in conjunction with the Annual</t>
  </si>
  <si>
    <t>(The Company Condensed Consolidated Statement of Changes in Equity should be read in conjunction with the Annual Report for the financial</t>
  </si>
  <si>
    <t>Equipment for manufacturing of fiber optics</t>
  </si>
  <si>
    <t>Year To Date</t>
  </si>
  <si>
    <t>UNAUDITED</t>
  </si>
  <si>
    <t>AUDITED</t>
  </si>
  <si>
    <t xml:space="preserve">QUARTER ENDED </t>
  </si>
  <si>
    <t xml:space="preserve">     Company.</t>
  </si>
  <si>
    <t>Profit from Operations</t>
  </si>
  <si>
    <t>Share of profit/(loss) from associated company</t>
  </si>
  <si>
    <t>Profit before tax</t>
  </si>
  <si>
    <t>Profit after tax</t>
  </si>
  <si>
    <t>Net Profit for the period</t>
  </si>
  <si>
    <t>Increase in receivables</t>
  </si>
  <si>
    <t>Net cash (used in)/from financing activities</t>
  </si>
  <si>
    <t>AS AT 30 SEPTEMBER 2003</t>
  </si>
  <si>
    <t>30 SEP 2003</t>
  </si>
  <si>
    <t>12 MONTHS</t>
  </si>
  <si>
    <t>FOR THE QUARTER ENDED 30 SEP 2003</t>
  </si>
  <si>
    <t>12 MONTHS ENDED</t>
  </si>
  <si>
    <t>Balance as at 1 JUL 2003</t>
  </si>
  <si>
    <t>Balance as at 30 SEP 2003</t>
  </si>
  <si>
    <t>Balance as at 1 JUL 2002</t>
  </si>
  <si>
    <t>Balance as at 30 SEP 2002</t>
  </si>
  <si>
    <t>20 NOVEMBER 2003</t>
  </si>
  <si>
    <t>There was no sale of unquoted investments and/or  properties for the period ended  30 September 2003.</t>
  </si>
  <si>
    <t>There was no purchase or disposal of quoted securities for the period ended 30 September 2003.</t>
  </si>
  <si>
    <t xml:space="preserve">a)  As at 30 September 2003,  there were no corporate proposals announced and not completed by the </t>
  </si>
  <si>
    <t>ended 30 September 2003.</t>
  </si>
  <si>
    <t>There was no material litigation whether as plaintiff or defendant as at 30 September 2003.</t>
  </si>
  <si>
    <t>paid-up shares capital at 40,000,000 as at 30 September 2003.</t>
  </si>
  <si>
    <t>12 months</t>
  </si>
  <si>
    <t>Number of ordinary shares as at 30 September 2003</t>
  </si>
  <si>
    <t>30 SEP 2002</t>
  </si>
  <si>
    <t>(Decrease)/Increase in payables</t>
  </si>
  <si>
    <t>Purchase of investment in an associate</t>
  </si>
  <si>
    <t xml:space="preserve">        Property, plant and equipment written-off</t>
  </si>
  <si>
    <t xml:space="preserve">        Share of (profit)/loss of associate</t>
  </si>
  <si>
    <t xml:space="preserve">        Unrealised (gain)/loss on foreign exchange</t>
  </si>
  <si>
    <t>(Increase)/Decrease in inventories</t>
  </si>
  <si>
    <t>Dividend paid</t>
  </si>
  <si>
    <t>-As previously reported</t>
  </si>
  <si>
    <t>-Change in accounting policy (Note 25)</t>
  </si>
  <si>
    <t>Net profit/(loss) for the period (restated)</t>
  </si>
  <si>
    <t>Dividend proposed</t>
  </si>
  <si>
    <t xml:space="preserve">-Change in accounting policy </t>
  </si>
  <si>
    <t>There were no material events subsequent to the end of the financial period ended 30 September</t>
  </si>
  <si>
    <t>2003 that have not been reflected in the financial statement as at the date of this report.</t>
  </si>
  <si>
    <t>There were no contingent liabilities for the Group as at the end of the current financial period.</t>
  </si>
  <si>
    <t xml:space="preserve">The Group registered a cumulative total operating income of RM 41.536 million as compared with </t>
  </si>
  <si>
    <t>The current quarter total operating income of RM 12.181 million shown an increased of 30% as compared</t>
  </si>
  <si>
    <t xml:space="preserve">to the immediate preceding quarter.  Simultaneously, the Group generated a profit before tax of RM 1.961 </t>
  </si>
  <si>
    <t>RM 42.253 million for the financial year ended 30 September 2002, a decrease of 2%.  Group profit before</t>
  </si>
  <si>
    <t xml:space="preserve">The deferred taxation for the current quarter ended 30 September 2003 was in a reverse figure due to </t>
  </si>
  <si>
    <t xml:space="preserve">in respect of the financial year ended 30 September 2003 subject to the approval of shareholders at </t>
  </si>
  <si>
    <t>the forthcoming Annual General Meeting.</t>
  </si>
  <si>
    <t xml:space="preserve">tax for the financial year ended 30 September 2003 was RM 3.509 million, which was a decrease of 47% </t>
  </si>
  <si>
    <t>Since the third quarter, the performance of the Group was recovered gradually.  Especially the turnover</t>
  </si>
  <si>
    <t>with the supply of environmental friendly products, the Group is expecting to receive the certification from</t>
  </si>
  <si>
    <t>its other customers such as Kenwood, Pioneer and JVC in very soon future.</t>
  </si>
  <si>
    <t xml:space="preserve">There was no qualified report issued by the auditors in the financial statements of the Group for the </t>
  </si>
  <si>
    <t>preceding financial year.</t>
  </si>
  <si>
    <t xml:space="preserve">4.58% of the proceeds which is caused by the delay of some business activities in the financial year </t>
  </si>
  <si>
    <t>under review.</t>
  </si>
  <si>
    <t>Interim dividend paid</t>
  </si>
  <si>
    <t>There were no dividend paid in the current quarter ended 30 September 2003.</t>
  </si>
  <si>
    <t>was amounted to RM 3.087 million, a decrease of 49% compared with last financial year ended</t>
  </si>
  <si>
    <t xml:space="preserve">After obtained the Green Partner certification from its major customer, Sony in respect of the compliance </t>
  </si>
  <si>
    <t>With its enhance strengths, the Group is expecting a gradual growth in the following periods.</t>
  </si>
  <si>
    <t>assets.</t>
  </si>
  <si>
    <t>30 September 2003</t>
  </si>
  <si>
    <t>Malaysia</t>
  </si>
  <si>
    <t>China</t>
  </si>
  <si>
    <t>(restated)</t>
  </si>
  <si>
    <t xml:space="preserve">million, which improved by 204% from the third quarter of the financial year.  As the result, the basic </t>
  </si>
  <si>
    <t xml:space="preserve">earning per share ('EPS') was recorded at 5.37 sen in the current quarter, an increased of 379%.  The </t>
  </si>
  <si>
    <t>-as restated</t>
  </si>
  <si>
    <t xml:space="preserve">over the RM 6.617 million registered in the financial year ended 30 September 2002.  The profit after tax </t>
  </si>
  <si>
    <t xml:space="preserve">and profit margin of the Group in the current quarter was improved tremendously with its strengthen </t>
  </si>
  <si>
    <t>cumulative EPS registered at 7.72 sen as at 30 September 2003.</t>
  </si>
  <si>
    <t>The proceeds is to be fully utilized by the financial year ended 30 September 2003 as stipulated in the</t>
  </si>
  <si>
    <t xml:space="preserve">The directors have proposed a final tax exempt dividend of 5 sen per share amounting to RM 2.0 million </t>
  </si>
  <si>
    <t xml:space="preserve">Segment information is presented in respect of the Group's geographical segments by location of </t>
  </si>
  <si>
    <t>resources in management, technical and quality aspects.</t>
  </si>
  <si>
    <t xml:space="preserve">The world is toward the demand of environmental friendly products.  The requirement has been aggressively </t>
  </si>
  <si>
    <t>promoted by western countries few years ago and is now expanding to Asian countries.</t>
  </si>
  <si>
    <t>restated of deferred tax to prior financial years.</t>
  </si>
  <si>
    <t xml:space="preserve">prospectus dated 9 February 2002.  As at 30 September 2003, the amount unutilized is RM0.542 million, </t>
  </si>
  <si>
    <t>REVENUE</t>
  </si>
  <si>
    <t>External sales</t>
  </si>
  <si>
    <t>Inter-segment sales</t>
  </si>
  <si>
    <t>Total revenue</t>
  </si>
  <si>
    <t>RESULTS</t>
  </si>
  <si>
    <t>Segment results</t>
  </si>
  <si>
    <t>Interest income</t>
  </si>
  <si>
    <t>Profit from operations</t>
  </si>
  <si>
    <t>Share of associate's results</t>
  </si>
  <si>
    <t>Tax expense</t>
  </si>
  <si>
    <t>Net profit for the year</t>
  </si>
  <si>
    <t>12 months ended</t>
  </si>
  <si>
    <t>Eliminations</t>
  </si>
  <si>
    <t>Consolidated</t>
  </si>
  <si>
    <t>Few delayed activities initiated by the customers has affected the achievement of the Group in the financial</t>
  </si>
  <si>
    <t xml:space="preserve">year under review.  The changed to non-hazardous material and increased in research and operation </t>
  </si>
  <si>
    <t>expenses were the main causes of decreased in profit margin.</t>
  </si>
  <si>
    <t>into the accounting policies of the Group</t>
  </si>
  <si>
    <t>Taxes into the accounting policies of the Group</t>
  </si>
  <si>
    <t xml:space="preserve">The NTA as at 30 September 2002 was restated in conjunction with the adoption of MASB25 Income </t>
  </si>
  <si>
    <r>
      <t xml:space="preserve">30 September 2002 </t>
    </r>
    <r>
      <rPr>
        <b/>
        <i/>
        <u val="single"/>
        <sz val="11"/>
        <rFont val="Arial"/>
        <family val="2"/>
      </rPr>
      <t xml:space="preserve">except the adoption of MASB25 Incomes Taxes which becomes operative for </t>
    </r>
  </si>
  <si>
    <t>for financial statements covering periods beginning on or after 1 July 2002.</t>
  </si>
  <si>
    <t>The retained profit as at 30 September 2002 and brought forward from 1 July 2003 was restated in conjunction with the adoption of MASB 25 Income Taxes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</si>
</sst>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#,##0.0"/>
    <numFmt numFmtId="173" formatCode="_(* #,##0.000_);_(* \(#,##0.000\);_(* &quot;-&quot;??_);_(@_)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i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u val="single"/>
      <sz val="11"/>
      <name val="Arial"/>
      <family val="2"/>
    </font>
    <font>
      <sz val="11"/>
      <name val="Times New Roman"/>
      <family val="1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1"/>
      <name val="Arial"/>
      <family val="2"/>
    </font>
    <font>
      <i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164" fontId="0" fillId="0" borderId="6" xfId="15" applyNumberFormat="1" applyBorder="1" applyAlignment="1">
      <alignment/>
    </xf>
    <xf numFmtId="0" fontId="3" fillId="0" borderId="0" xfId="0" applyFont="1" applyAlignment="1">
      <alignment horizontal="right"/>
    </xf>
    <xf numFmtId="43" fontId="4" fillId="0" borderId="0" xfId="15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15" applyNumberForma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0" fillId="0" borderId="0" xfId="15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15" fontId="10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Border="1" applyAlignment="1">
      <alignment/>
    </xf>
    <xf numFmtId="15" fontId="2" fillId="0" borderId="0" xfId="0" applyNumberFormat="1" applyFont="1" applyAlignment="1">
      <alignment horizontal="center"/>
    </xf>
    <xf numFmtId="164" fontId="0" fillId="0" borderId="1" xfId="15" applyNumberFormat="1" applyFont="1" applyBorder="1" applyAlignment="1">
      <alignment/>
    </xf>
    <xf numFmtId="164" fontId="0" fillId="0" borderId="4" xfId="15" applyNumberFormat="1" applyFill="1" applyBorder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" fontId="2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15" fontId="3" fillId="0" borderId="0" xfId="0" applyNumberFormat="1" applyFont="1" applyAlignment="1" quotePrefix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3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9" xfId="0" applyFont="1" applyBorder="1" applyAlignment="1">
      <alignment horizontal="justify"/>
    </xf>
    <xf numFmtId="0" fontId="19" fillId="0" borderId="4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justify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justify"/>
    </xf>
    <xf numFmtId="164" fontId="17" fillId="0" borderId="5" xfId="15" applyNumberFormat="1" applyFont="1" applyBorder="1" applyAlignment="1">
      <alignment horizontal="center"/>
    </xf>
    <xf numFmtId="164" fontId="17" fillId="0" borderId="15" xfId="15" applyNumberFormat="1" applyFont="1" applyFill="1" applyBorder="1" applyAlignment="1">
      <alignment horizontal="center"/>
    </xf>
    <xf numFmtId="164" fontId="17" fillId="0" borderId="5" xfId="15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justify"/>
    </xf>
    <xf numFmtId="164" fontId="19" fillId="0" borderId="5" xfId="15" applyNumberFormat="1" applyFont="1" applyBorder="1" applyAlignment="1">
      <alignment horizontal="center"/>
    </xf>
    <xf numFmtId="164" fontId="17" fillId="0" borderId="15" xfId="15" applyNumberFormat="1" applyFont="1" applyBorder="1" applyAlignment="1">
      <alignment horizontal="center"/>
    </xf>
    <xf numFmtId="164" fontId="19" fillId="0" borderId="15" xfId="15" applyNumberFormat="1" applyFont="1" applyBorder="1" applyAlignment="1">
      <alignment horizontal="center"/>
    </xf>
    <xf numFmtId="0" fontId="18" fillId="0" borderId="0" xfId="0" applyFont="1" applyAlignment="1">
      <alignment horizontal="justify"/>
    </xf>
    <xf numFmtId="15" fontId="19" fillId="0" borderId="4" xfId="0" applyNumberFormat="1" applyFont="1" applyBorder="1" applyAlignment="1" quotePrefix="1">
      <alignment horizontal="center"/>
    </xf>
    <xf numFmtId="0" fontId="18" fillId="0" borderId="0" xfId="0" applyFont="1" applyAlignment="1">
      <alignment/>
    </xf>
    <xf numFmtId="43" fontId="0" fillId="0" borderId="0" xfId="15" applyAlignment="1">
      <alignment/>
    </xf>
    <xf numFmtId="43" fontId="12" fillId="0" borderId="0" xfId="15" applyFont="1" applyAlignment="1">
      <alignment/>
    </xf>
    <xf numFmtId="164" fontId="12" fillId="0" borderId="0" xfId="15" applyNumberFormat="1" applyFont="1" applyAlignment="1">
      <alignment/>
    </xf>
    <xf numFmtId="164" fontId="12" fillId="0" borderId="1" xfId="15" applyNumberFormat="1" applyFont="1" applyBorder="1" applyAlignment="1">
      <alignment/>
    </xf>
    <xf numFmtId="164" fontId="12" fillId="0" borderId="0" xfId="15" applyNumberFormat="1" applyFont="1" applyBorder="1" applyAlignment="1">
      <alignment/>
    </xf>
    <xf numFmtId="164" fontId="12" fillId="0" borderId="0" xfId="15" applyNumberFormat="1" applyFont="1" applyAlignment="1">
      <alignment horizontal="right"/>
    </xf>
    <xf numFmtId="164" fontId="12" fillId="0" borderId="2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12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164" fontId="0" fillId="0" borderId="7" xfId="15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64" fontId="4" fillId="0" borderId="0" xfId="15" applyNumberFormat="1" applyFont="1" applyFill="1" applyAlignment="1">
      <alignment horizontal="center"/>
    </xf>
    <xf numFmtId="164" fontId="4" fillId="0" borderId="0" xfId="15" applyNumberFormat="1" applyFont="1" applyFill="1" applyAlignment="1">
      <alignment/>
    </xf>
    <xf numFmtId="164" fontId="4" fillId="0" borderId="6" xfId="15" applyNumberFormat="1" applyFont="1" applyFill="1" applyBorder="1" applyAlignment="1">
      <alignment/>
    </xf>
    <xf numFmtId="164" fontId="4" fillId="0" borderId="0" xfId="15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0" fontId="20" fillId="0" borderId="0" xfId="0" applyFont="1" applyAlignment="1" quotePrefix="1">
      <alignment/>
    </xf>
    <xf numFmtId="49" fontId="0" fillId="0" borderId="0" xfId="15" applyNumberFormat="1" applyAlignment="1">
      <alignment/>
    </xf>
    <xf numFmtId="49" fontId="0" fillId="0" borderId="0" xfId="15" applyNumberFormat="1" applyFont="1" applyAlignment="1">
      <alignment/>
    </xf>
    <xf numFmtId="49" fontId="9" fillId="0" borderId="0" xfId="15" applyNumberFormat="1" applyFont="1" applyAlignment="1">
      <alignment horizontal="center"/>
    </xf>
    <xf numFmtId="15" fontId="19" fillId="0" borderId="10" xfId="0" applyNumberFormat="1" applyFont="1" applyBorder="1" applyAlignment="1" quotePrefix="1">
      <alignment horizontal="center"/>
    </xf>
    <xf numFmtId="0" fontId="17" fillId="0" borderId="0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2" xfId="0" applyFont="1" applyBorder="1" applyAlignment="1">
      <alignment/>
    </xf>
    <xf numFmtId="164" fontId="2" fillId="0" borderId="0" xfId="15" applyNumberFormat="1" applyFont="1" applyAlignment="1">
      <alignment horizontal="center"/>
    </xf>
    <xf numFmtId="49" fontId="2" fillId="0" borderId="0" xfId="15" applyNumberFormat="1" applyFont="1" applyAlignment="1">
      <alignment/>
    </xf>
    <xf numFmtId="0" fontId="18" fillId="0" borderId="14" xfId="0" applyFont="1" applyBorder="1" applyAlignment="1">
      <alignment/>
    </xf>
    <xf numFmtId="0" fontId="18" fillId="0" borderId="2" xfId="0" applyFont="1" applyBorder="1" applyAlignment="1">
      <alignment/>
    </xf>
    <xf numFmtId="0" fontId="16" fillId="0" borderId="0" xfId="0" applyFont="1" applyAlignment="1">
      <alignment horizontal="justify"/>
    </xf>
    <xf numFmtId="0" fontId="17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6" fillId="0" borderId="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31">
      <selection activeCell="A41" sqref="A41"/>
    </sheetView>
  </sheetViews>
  <sheetFormatPr defaultColWidth="9.140625" defaultRowHeight="12.75"/>
  <cols>
    <col min="2" max="2" width="36.140625" style="0" customWidth="1"/>
    <col min="5" max="5" width="15.57421875" style="0" customWidth="1"/>
    <col min="7" max="7" width="14.57421875" style="0" customWidth="1"/>
  </cols>
  <sheetData>
    <row r="1" ht="15.75">
      <c r="A1" s="1" t="s">
        <v>33</v>
      </c>
    </row>
    <row r="2" ht="12.75">
      <c r="A2" s="2" t="s">
        <v>37</v>
      </c>
    </row>
    <row r="3" ht="12.75">
      <c r="A3" s="2" t="s">
        <v>0</v>
      </c>
    </row>
    <row r="5" ht="12.75">
      <c r="A5" s="2" t="s">
        <v>8</v>
      </c>
    </row>
    <row r="6" ht="12.75">
      <c r="A6" s="2" t="s">
        <v>184</v>
      </c>
    </row>
    <row r="7" spans="1:7" ht="12.75">
      <c r="A7" s="2" t="s">
        <v>163</v>
      </c>
      <c r="E7" s="30" t="s">
        <v>173</v>
      </c>
      <c r="F7" s="7"/>
      <c r="G7" s="30" t="s">
        <v>174</v>
      </c>
    </row>
    <row r="8" spans="5:7" ht="12.75">
      <c r="E8" s="35" t="s">
        <v>185</v>
      </c>
      <c r="F8" s="30"/>
      <c r="G8" s="35" t="s">
        <v>202</v>
      </c>
    </row>
    <row r="9" spans="5:7" ht="12.75">
      <c r="E9" s="30" t="s">
        <v>3</v>
      </c>
      <c r="F9" s="30"/>
      <c r="G9" s="30" t="s">
        <v>3</v>
      </c>
    </row>
    <row r="10" spans="5:7" ht="12.75">
      <c r="E10" s="17"/>
      <c r="F10" s="17"/>
      <c r="G10" s="49" t="s">
        <v>242</v>
      </c>
    </row>
    <row r="12" spans="2:7" ht="12.75">
      <c r="B12" s="2" t="s">
        <v>9</v>
      </c>
      <c r="E12" s="45">
        <v>17774.262</v>
      </c>
      <c r="F12" s="8"/>
      <c r="G12" s="45">
        <v>15630</v>
      </c>
    </row>
    <row r="13" spans="2:7" ht="12.75">
      <c r="B13" s="2"/>
      <c r="E13" s="8"/>
      <c r="F13" s="8"/>
      <c r="G13" s="8"/>
    </row>
    <row r="14" spans="2:7" ht="12.75">
      <c r="B14" s="2" t="s">
        <v>139</v>
      </c>
      <c r="E14" s="8">
        <f>174.343</f>
        <v>174.343</v>
      </c>
      <c r="F14" s="8"/>
      <c r="G14" s="8">
        <v>10.952</v>
      </c>
    </row>
    <row r="15" spans="2:7" ht="12.75">
      <c r="B15" s="2"/>
      <c r="E15" s="8"/>
      <c r="F15" s="8"/>
      <c r="G15" s="8"/>
    </row>
    <row r="16" spans="2:7" ht="12.75">
      <c r="B16" s="2" t="s">
        <v>10</v>
      </c>
      <c r="E16" s="8"/>
      <c r="F16" s="8"/>
      <c r="G16" s="8"/>
    </row>
    <row r="17" spans="2:7" ht="12.75">
      <c r="B17" t="s">
        <v>11</v>
      </c>
      <c r="E17" s="11">
        <v>8822.559</v>
      </c>
      <c r="F17" s="8"/>
      <c r="G17" s="11">
        <v>8712.836</v>
      </c>
    </row>
    <row r="18" spans="2:7" ht="12.75">
      <c r="B18" t="s">
        <v>108</v>
      </c>
      <c r="E18" s="54">
        <f>4572.54+5200.358+237.752+208.069+3151.605</f>
        <v>13370.324</v>
      </c>
      <c r="F18" s="8"/>
      <c r="G18" s="54">
        <f>5580.107+4186.711+362.4+2700.688</f>
        <v>12829.905999999999</v>
      </c>
    </row>
    <row r="19" spans="2:7" ht="12.75">
      <c r="B19" t="s">
        <v>12</v>
      </c>
      <c r="E19" s="12">
        <v>85</v>
      </c>
      <c r="F19" s="8"/>
      <c r="G19" s="12">
        <v>85</v>
      </c>
    </row>
    <row r="20" spans="2:7" ht="12.75">
      <c r="B20" t="s">
        <v>13</v>
      </c>
      <c r="E20" s="12">
        <f>2092.887+17952.978</f>
        <v>20045.864999999998</v>
      </c>
      <c r="F20" s="8"/>
      <c r="G20" s="12">
        <f>6042.717+18184.832+0.4</f>
        <v>24227.949</v>
      </c>
    </row>
    <row r="21" spans="5:7" ht="12.75">
      <c r="E21" s="12"/>
      <c r="F21" s="8"/>
      <c r="G21" s="12"/>
    </row>
    <row r="22" spans="5:7" ht="12.75">
      <c r="E22" s="13">
        <f>SUM(E17:E21)</f>
        <v>42323.748</v>
      </c>
      <c r="F22" s="8"/>
      <c r="G22" s="13">
        <f>SUM(G17:G21)</f>
        <v>45855.691</v>
      </c>
    </row>
    <row r="23" spans="5:7" ht="12.75">
      <c r="E23" s="8"/>
      <c r="F23" s="8"/>
      <c r="G23" s="8"/>
    </row>
    <row r="24" spans="2:7" ht="12.75">
      <c r="B24" s="2" t="s">
        <v>14</v>
      </c>
      <c r="E24" s="8"/>
      <c r="F24" s="8"/>
      <c r="G24" s="8"/>
    </row>
    <row r="25" spans="2:7" ht="12.75">
      <c r="B25" t="s">
        <v>107</v>
      </c>
      <c r="E25" s="11">
        <v>3368</v>
      </c>
      <c r="F25" s="8"/>
      <c r="G25" s="11">
        <f>2540.609+1266.783</f>
        <v>3807.392</v>
      </c>
    </row>
    <row r="26" spans="2:7" ht="12.75">
      <c r="B26" t="s">
        <v>36</v>
      </c>
      <c r="E26" s="12">
        <v>0</v>
      </c>
      <c r="F26" s="8"/>
      <c r="G26" s="12">
        <v>0</v>
      </c>
    </row>
    <row r="27" spans="2:7" ht="12.75">
      <c r="B27" t="s">
        <v>62</v>
      </c>
      <c r="E27" s="12">
        <v>0</v>
      </c>
      <c r="F27" s="8"/>
      <c r="G27" s="12">
        <v>2000</v>
      </c>
    </row>
    <row r="28" spans="2:7" ht="12.75">
      <c r="B28" t="s">
        <v>7</v>
      </c>
      <c r="E28" s="12">
        <v>0</v>
      </c>
      <c r="F28" s="8"/>
      <c r="G28" s="12">
        <v>28.622</v>
      </c>
    </row>
    <row r="29" spans="5:7" ht="12.75">
      <c r="E29" s="13">
        <f>SUM(E25:E28)</f>
        <v>3368</v>
      </c>
      <c r="F29" s="8"/>
      <c r="G29" s="13">
        <f>SUM(G25:G28)</f>
        <v>5836.014</v>
      </c>
    </row>
    <row r="30" spans="5:7" ht="12.75">
      <c r="E30" s="8"/>
      <c r="F30" s="8"/>
      <c r="G30" s="8"/>
    </row>
    <row r="31" spans="2:7" ht="12.75">
      <c r="B31" s="2" t="s">
        <v>140</v>
      </c>
      <c r="E31" s="8">
        <f>+E22-E29</f>
        <v>38955.748</v>
      </c>
      <c r="F31" s="8"/>
      <c r="G31" s="8">
        <f>+G22-G29</f>
        <v>40019.676999999996</v>
      </c>
    </row>
    <row r="32" spans="5:7" ht="12.75">
      <c r="E32" s="8"/>
      <c r="F32" s="8"/>
      <c r="G32" s="8"/>
    </row>
    <row r="33" spans="5:7" ht="13.5" thickBot="1">
      <c r="E33" s="14">
        <f>SUM(E12:E15)+E31</f>
        <v>56904.353</v>
      </c>
      <c r="F33" s="8"/>
      <c r="G33" s="14">
        <f>SUM(G12:G15)+G31</f>
        <v>55660.62899999999</v>
      </c>
    </row>
    <row r="34" spans="5:7" ht="13.5" thickTop="1">
      <c r="E34" s="8"/>
      <c r="F34" s="8"/>
      <c r="G34" s="8"/>
    </row>
    <row r="35" spans="2:7" ht="12.75">
      <c r="B35" s="2" t="s">
        <v>141</v>
      </c>
      <c r="E35" s="8"/>
      <c r="F35" s="8"/>
      <c r="G35" s="8"/>
    </row>
    <row r="36" spans="2:7" ht="12.75">
      <c r="B36" t="s">
        <v>15</v>
      </c>
      <c r="E36" s="8">
        <v>40000</v>
      </c>
      <c r="F36" s="8"/>
      <c r="G36" s="8">
        <v>40000</v>
      </c>
    </row>
    <row r="37" spans="2:7" ht="12.75">
      <c r="B37" t="s">
        <v>16</v>
      </c>
      <c r="E37" s="8">
        <f>3049.405+12856.483</f>
        <v>15905.888</v>
      </c>
      <c r="F37" s="8"/>
      <c r="G37" s="8">
        <v>14818</v>
      </c>
    </row>
    <row r="38" spans="2:7" ht="12.75">
      <c r="B38" s="2"/>
      <c r="E38" s="9">
        <f>+E37+E36</f>
        <v>55905.888</v>
      </c>
      <c r="F38" s="8"/>
      <c r="G38" s="9">
        <f>+G36+G37</f>
        <v>54818</v>
      </c>
    </row>
    <row r="39" spans="5:7" ht="12.75">
      <c r="E39" s="8"/>
      <c r="F39" s="8"/>
      <c r="G39" s="8"/>
    </row>
    <row r="40" spans="2:7" ht="12.75">
      <c r="B40" s="2" t="s">
        <v>101</v>
      </c>
      <c r="E40" s="8"/>
      <c r="F40" s="8"/>
      <c r="G40" s="8"/>
    </row>
    <row r="41" spans="2:7" ht="12.75">
      <c r="B41" t="s">
        <v>63</v>
      </c>
      <c r="E41" s="45">
        <v>997.805</v>
      </c>
      <c r="F41" s="8"/>
      <c r="G41" s="8">
        <v>843</v>
      </c>
    </row>
    <row r="42" spans="5:7" ht="13.5" thickBot="1">
      <c r="E42" s="14">
        <f>+E38+E41</f>
        <v>56903.693</v>
      </c>
      <c r="F42" s="8"/>
      <c r="G42" s="14">
        <f>+G41+G38</f>
        <v>55661</v>
      </c>
    </row>
    <row r="43" spans="5:7" ht="13.5" thickTop="1">
      <c r="E43" s="3"/>
      <c r="F43" s="3"/>
      <c r="G43" s="3"/>
    </row>
    <row r="44" spans="2:7" ht="12.75">
      <c r="B44" t="s">
        <v>109</v>
      </c>
      <c r="E44" s="56">
        <f>+E38/40000</f>
        <v>1.3976472</v>
      </c>
      <c r="F44" s="3"/>
      <c r="G44" s="56">
        <f>+G38/40000</f>
        <v>1.37045</v>
      </c>
    </row>
    <row r="45" spans="5:7" ht="12.75">
      <c r="E45" s="56"/>
      <c r="F45" s="3"/>
      <c r="G45" s="56"/>
    </row>
    <row r="46" ht="12.75">
      <c r="B46" s="64" t="s">
        <v>104</v>
      </c>
    </row>
    <row r="47" ht="12.75">
      <c r="B47" s="64" t="s">
        <v>167</v>
      </c>
    </row>
    <row r="48" ht="12.75">
      <c r="B48" s="64" t="s">
        <v>150</v>
      </c>
    </row>
    <row r="50" ht="12.75">
      <c r="B50" s="124" t="s">
        <v>276</v>
      </c>
    </row>
    <row r="51" ht="12.75">
      <c r="B51" s="124" t="s">
        <v>275</v>
      </c>
    </row>
  </sheetData>
  <printOptions/>
  <pageMargins left="0.5" right="0.61" top="0.75" bottom="0.2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26">
      <selection activeCell="B48" sqref="B48"/>
    </sheetView>
  </sheetViews>
  <sheetFormatPr defaultColWidth="9.140625" defaultRowHeight="12.75"/>
  <cols>
    <col min="1" max="1" width="46.421875" style="0" customWidth="1"/>
    <col min="2" max="2" width="4.00390625" style="0" customWidth="1"/>
    <col min="3" max="3" width="5.28125" style="0" customWidth="1"/>
    <col min="4" max="4" width="20.7109375" style="0" customWidth="1"/>
    <col min="5" max="5" width="1.8515625" style="0" customWidth="1"/>
    <col min="6" max="6" width="14.8515625" style="0" customWidth="1"/>
  </cols>
  <sheetData>
    <row r="1" spans="1:5" ht="15.75">
      <c r="A1" s="1" t="s">
        <v>33</v>
      </c>
      <c r="B1" s="23"/>
      <c r="C1" s="24"/>
      <c r="D1" s="24"/>
      <c r="E1" s="24"/>
    </row>
    <row r="2" spans="1:5" ht="15">
      <c r="A2" s="2" t="s">
        <v>34</v>
      </c>
      <c r="C2" s="24"/>
      <c r="D2" s="24"/>
      <c r="E2" s="24"/>
    </row>
    <row r="3" spans="1:5" ht="15">
      <c r="A3" s="2" t="s">
        <v>0</v>
      </c>
      <c r="C3" s="24"/>
      <c r="D3" s="24"/>
      <c r="E3" s="24"/>
    </row>
    <row r="4" spans="1:5" ht="12" customHeight="1">
      <c r="A4" s="2"/>
      <c r="C4" s="24"/>
      <c r="D4" s="24"/>
      <c r="E4" s="24"/>
    </row>
    <row r="5" spans="1:4" ht="15.75">
      <c r="A5" s="2" t="s">
        <v>111</v>
      </c>
      <c r="C5" s="24"/>
      <c r="D5" s="26"/>
    </row>
    <row r="6" spans="3:6" ht="15.75">
      <c r="C6" s="24"/>
      <c r="D6" s="34" t="s">
        <v>186</v>
      </c>
      <c r="E6" s="27"/>
      <c r="F6" s="34" t="s">
        <v>186</v>
      </c>
    </row>
    <row r="7" spans="3:6" ht="15.75">
      <c r="C7" s="24"/>
      <c r="D7" s="34" t="s">
        <v>40</v>
      </c>
      <c r="E7" s="27"/>
      <c r="F7" s="34" t="s">
        <v>40</v>
      </c>
    </row>
    <row r="8" spans="3:6" ht="15.75">
      <c r="C8" s="24"/>
      <c r="D8" s="35" t="s">
        <v>185</v>
      </c>
      <c r="E8" s="27"/>
      <c r="F8" s="35" t="s">
        <v>202</v>
      </c>
    </row>
    <row r="9" spans="3:6" ht="15.75">
      <c r="C9" s="24"/>
      <c r="D9" s="52" t="s">
        <v>19</v>
      </c>
      <c r="E9" s="27"/>
      <c r="F9" s="52" t="s">
        <v>19</v>
      </c>
    </row>
    <row r="10" spans="1:6" ht="15.75">
      <c r="A10" s="25" t="s">
        <v>112</v>
      </c>
      <c r="B10" s="25"/>
      <c r="C10" s="24"/>
      <c r="D10" s="33"/>
      <c r="E10" s="28"/>
      <c r="F10" s="33"/>
    </row>
    <row r="11" spans="1:6" ht="15.75">
      <c r="A11" s="23" t="s">
        <v>72</v>
      </c>
      <c r="B11" s="23"/>
      <c r="C11" s="24"/>
      <c r="D11" s="89">
        <v>3509.045</v>
      </c>
      <c r="E11" s="8"/>
      <c r="F11" s="89">
        <v>6617.208</v>
      </c>
    </row>
    <row r="12" spans="1:6" ht="12" customHeight="1">
      <c r="A12" s="23"/>
      <c r="B12" s="23"/>
      <c r="C12" s="24"/>
      <c r="D12" s="89"/>
      <c r="E12" s="8"/>
      <c r="F12" s="89"/>
    </row>
    <row r="13" spans="1:6" ht="15.75">
      <c r="A13" s="36" t="s">
        <v>113</v>
      </c>
      <c r="B13" s="23"/>
      <c r="C13" s="24"/>
      <c r="D13" s="89"/>
      <c r="E13" s="8"/>
      <c r="F13" s="89"/>
    </row>
    <row r="14" spans="1:6" ht="15.75">
      <c r="A14" s="23" t="s">
        <v>31</v>
      </c>
      <c r="B14" s="24"/>
      <c r="D14" s="89">
        <v>1939.962</v>
      </c>
      <c r="E14" s="8"/>
      <c r="F14" s="89">
        <v>1751.139</v>
      </c>
    </row>
    <row r="15" spans="1:6" ht="15.75">
      <c r="A15" s="23" t="s">
        <v>73</v>
      </c>
      <c r="B15" s="24"/>
      <c r="D15" s="89">
        <v>-354.236</v>
      </c>
      <c r="E15" s="8"/>
      <c r="F15" s="89">
        <v>-246.313</v>
      </c>
    </row>
    <row r="16" spans="1:6" ht="15.75">
      <c r="A16" s="23" t="s">
        <v>207</v>
      </c>
      <c r="B16" s="24"/>
      <c r="D16" s="89">
        <v>-183.691</v>
      </c>
      <c r="E16" s="8"/>
      <c r="F16" s="89">
        <f>-0.4+55.327</f>
        <v>54.927</v>
      </c>
    </row>
    <row r="17" spans="1:6" ht="15.75">
      <c r="A17" s="23" t="s">
        <v>114</v>
      </c>
      <c r="B17" s="24"/>
      <c r="D17" s="89">
        <v>-0.297</v>
      </c>
      <c r="E17" s="8"/>
      <c r="F17" s="89">
        <v>-126.171</v>
      </c>
    </row>
    <row r="18" spans="1:6" ht="15.75">
      <c r="A18" s="23" t="s">
        <v>206</v>
      </c>
      <c r="B18" s="24"/>
      <c r="D18" s="89">
        <v>-173.002</v>
      </c>
      <c r="E18" s="8"/>
      <c r="F18" s="89">
        <f>15.362</f>
        <v>15.362</v>
      </c>
    </row>
    <row r="19" spans="1:6" ht="15.75">
      <c r="A19" s="23" t="s">
        <v>205</v>
      </c>
      <c r="B19" s="24"/>
      <c r="D19" s="89">
        <v>5.815</v>
      </c>
      <c r="E19" s="8"/>
      <c r="F19" s="89"/>
    </row>
    <row r="20" spans="1:6" ht="15.75">
      <c r="A20" s="23" t="s">
        <v>74</v>
      </c>
      <c r="B20" s="23"/>
      <c r="C20" s="24"/>
      <c r="D20" s="90">
        <f>SUM(D11:D19)</f>
        <v>4743.596</v>
      </c>
      <c r="E20" s="8"/>
      <c r="F20" s="90">
        <f>SUM(F11:F18)</f>
        <v>8066.151999999999</v>
      </c>
    </row>
    <row r="21" spans="1:6" ht="12.75" customHeight="1">
      <c r="A21" s="23"/>
      <c r="B21" s="23"/>
      <c r="C21" s="24"/>
      <c r="D21" s="91"/>
      <c r="E21" s="8"/>
      <c r="F21" s="91"/>
    </row>
    <row r="22" spans="1:6" ht="15.75">
      <c r="A22" s="36" t="s">
        <v>41</v>
      </c>
      <c r="B22" s="23"/>
      <c r="C22" s="24"/>
      <c r="D22" s="89"/>
      <c r="E22" s="8"/>
      <c r="F22" s="89"/>
    </row>
    <row r="23" spans="1:6" ht="15.75">
      <c r="A23" s="23" t="s">
        <v>182</v>
      </c>
      <c r="B23" s="23"/>
      <c r="C23" s="24"/>
      <c r="D23" s="89">
        <v>-82.575</v>
      </c>
      <c r="E23" s="8"/>
      <c r="F23" s="89">
        <f>-4103.187+0.4</f>
        <v>-4102.787</v>
      </c>
    </row>
    <row r="24" spans="1:6" ht="15.75">
      <c r="A24" s="23" t="s">
        <v>208</v>
      </c>
      <c r="B24" s="23"/>
      <c r="C24" s="24"/>
      <c r="D24" s="89">
        <v>-109.723</v>
      </c>
      <c r="E24" s="8"/>
      <c r="F24" s="89">
        <f>0.4+1448.553</f>
        <v>1448.9530000000002</v>
      </c>
    </row>
    <row r="25" spans="1:6" ht="15.75">
      <c r="A25" s="23" t="s">
        <v>203</v>
      </c>
      <c r="B25" s="23"/>
      <c r="C25" s="29"/>
      <c r="D25" s="89">
        <v>-475.132</v>
      </c>
      <c r="E25" s="8"/>
      <c r="F25" s="89">
        <v>929.632</v>
      </c>
    </row>
    <row r="26" spans="1:6" ht="15.75">
      <c r="A26" s="23" t="s">
        <v>75</v>
      </c>
      <c r="B26" s="23"/>
      <c r="C26" s="24"/>
      <c r="D26" s="90">
        <f>SUM(D20:D25)</f>
        <v>4076.1659999999997</v>
      </c>
      <c r="E26" s="8"/>
      <c r="F26" s="90">
        <f>SUM(F20:F25)</f>
        <v>6341.949999999999</v>
      </c>
    </row>
    <row r="27" spans="1:6" ht="15.75">
      <c r="A27" s="23"/>
      <c r="B27" s="23"/>
      <c r="C27" s="24"/>
      <c r="D27" s="89"/>
      <c r="E27" s="8"/>
      <c r="F27" s="89"/>
    </row>
    <row r="28" spans="1:6" ht="15.75">
      <c r="A28" s="23" t="s">
        <v>67</v>
      </c>
      <c r="B28" s="23"/>
      <c r="C28" s="24"/>
      <c r="D28" s="89">
        <v>-523.123</v>
      </c>
      <c r="E28" s="8"/>
      <c r="F28" s="89">
        <v>-394.22</v>
      </c>
    </row>
    <row r="29" spans="1:6" ht="15.75">
      <c r="A29" s="23" t="s">
        <v>115</v>
      </c>
      <c r="B29" s="23"/>
      <c r="C29" s="24"/>
      <c r="D29" s="90">
        <f>+D26+D28</f>
        <v>3553.0429999999997</v>
      </c>
      <c r="E29" s="8"/>
      <c r="F29" s="90">
        <f>+F26+F28</f>
        <v>5947.729999999999</v>
      </c>
    </row>
    <row r="30" spans="1:6" ht="15.75">
      <c r="A30" s="23"/>
      <c r="B30" s="23"/>
      <c r="C30" s="24"/>
      <c r="D30" s="89"/>
      <c r="E30" s="8"/>
      <c r="F30" s="89"/>
    </row>
    <row r="31" spans="1:6" ht="15.75">
      <c r="A31" s="25" t="s">
        <v>116</v>
      </c>
      <c r="B31" s="25"/>
      <c r="C31" s="24"/>
      <c r="D31" s="89"/>
      <c r="E31" s="8"/>
      <c r="F31" s="89"/>
    </row>
    <row r="32" spans="1:6" ht="15.75">
      <c r="A32" s="25"/>
      <c r="B32" s="25"/>
      <c r="C32" s="24"/>
      <c r="D32" s="89"/>
      <c r="E32" s="8"/>
      <c r="F32" s="89"/>
    </row>
    <row r="33" spans="1:6" ht="15.75">
      <c r="A33" s="6" t="s">
        <v>204</v>
      </c>
      <c r="B33" s="25"/>
      <c r="C33" s="24"/>
      <c r="D33" s="89">
        <v>0</v>
      </c>
      <c r="E33" s="8"/>
      <c r="F33" s="89">
        <v>-26.314</v>
      </c>
    </row>
    <row r="34" spans="1:6" ht="15.75">
      <c r="A34" s="23" t="s">
        <v>117</v>
      </c>
      <c r="B34" s="23"/>
      <c r="C34" s="24"/>
      <c r="D34" s="89">
        <v>-4089.263</v>
      </c>
      <c r="E34" s="8"/>
      <c r="F34" s="89">
        <v>-1362.968</v>
      </c>
    </row>
    <row r="35" spans="1:6" ht="15.75">
      <c r="A35" s="23" t="s">
        <v>118</v>
      </c>
      <c r="B35" s="23"/>
      <c r="C35" s="24"/>
      <c r="D35" s="89">
        <v>0.3</v>
      </c>
      <c r="E35" s="8"/>
      <c r="F35" s="89">
        <v>172.324</v>
      </c>
    </row>
    <row r="36" spans="1:6" ht="15.75">
      <c r="A36" s="23" t="s">
        <v>68</v>
      </c>
      <c r="B36" s="23"/>
      <c r="C36" s="24"/>
      <c r="D36" s="89">
        <v>354.236</v>
      </c>
      <c r="E36" s="8"/>
      <c r="F36" s="89">
        <v>246.313</v>
      </c>
    </row>
    <row r="37" spans="1:6" ht="15.75">
      <c r="A37" s="23" t="s">
        <v>164</v>
      </c>
      <c r="B37" s="23"/>
      <c r="C37" s="24"/>
      <c r="D37" s="90">
        <f>SUM(D33:D36)</f>
        <v>-3734.727</v>
      </c>
      <c r="E37" s="8"/>
      <c r="F37" s="90">
        <f>SUM(F33:F36)</f>
        <v>-970.6450000000001</v>
      </c>
    </row>
    <row r="38" spans="1:6" ht="12.75" customHeight="1">
      <c r="A38" s="23"/>
      <c r="B38" s="23"/>
      <c r="C38" s="24"/>
      <c r="D38" s="89"/>
      <c r="E38" s="8"/>
      <c r="F38" s="89"/>
    </row>
    <row r="39" spans="1:6" ht="15.75">
      <c r="A39" s="25" t="s">
        <v>119</v>
      </c>
      <c r="B39" s="25"/>
      <c r="C39" s="24"/>
      <c r="D39" s="89"/>
      <c r="E39" s="8"/>
      <c r="F39" s="89"/>
    </row>
    <row r="40" spans="1:6" ht="12.75" customHeight="1">
      <c r="A40" s="25"/>
      <c r="B40" s="25"/>
      <c r="C40" s="24"/>
      <c r="D40" s="89"/>
      <c r="E40" s="8"/>
      <c r="F40" s="89"/>
    </row>
    <row r="41" spans="1:6" ht="15.75">
      <c r="A41" s="6" t="s">
        <v>209</v>
      </c>
      <c r="B41" s="25"/>
      <c r="C41" s="24"/>
      <c r="D41" s="89">
        <v>-4000</v>
      </c>
      <c r="E41" s="8"/>
      <c r="F41" s="89">
        <v>0</v>
      </c>
    </row>
    <row r="42" spans="1:6" ht="15.75">
      <c r="A42" s="23" t="s">
        <v>69</v>
      </c>
      <c r="B42" s="23"/>
      <c r="C42" s="24"/>
      <c r="D42" s="92">
        <v>0</v>
      </c>
      <c r="E42" s="8"/>
      <c r="F42" s="92">
        <v>11830</v>
      </c>
    </row>
    <row r="43" spans="1:6" ht="15.75">
      <c r="A43" s="23" t="s">
        <v>70</v>
      </c>
      <c r="B43" s="23"/>
      <c r="C43" s="24"/>
      <c r="D43" s="89">
        <v>0</v>
      </c>
      <c r="E43" s="8"/>
      <c r="F43" s="89">
        <v>-1506.032</v>
      </c>
    </row>
    <row r="44" spans="1:6" ht="15.75">
      <c r="A44" s="23" t="s">
        <v>183</v>
      </c>
      <c r="B44" s="23"/>
      <c r="C44" s="24"/>
      <c r="D44" s="90">
        <f>SUM(D41:D43)</f>
        <v>-4000</v>
      </c>
      <c r="E44" s="8"/>
      <c r="F44" s="90">
        <f>SUM(F41:F43)</f>
        <v>10323.968</v>
      </c>
    </row>
    <row r="45" spans="1:6" ht="12.75" customHeight="1">
      <c r="A45" s="23"/>
      <c r="B45" s="23"/>
      <c r="C45" s="24"/>
      <c r="D45" s="89"/>
      <c r="E45" s="8"/>
      <c r="F45" s="89"/>
    </row>
    <row r="46" spans="1:6" ht="15.75">
      <c r="A46" s="23" t="s">
        <v>165</v>
      </c>
      <c r="B46" s="23"/>
      <c r="C46" s="29"/>
      <c r="D46" s="89">
        <f>+D44+D37+D29</f>
        <v>-4181.684</v>
      </c>
      <c r="E46" s="8"/>
      <c r="F46" s="89">
        <v>15300.653</v>
      </c>
    </row>
    <row r="47" spans="1:6" ht="15.75">
      <c r="A47" s="23" t="s">
        <v>105</v>
      </c>
      <c r="B47" s="23"/>
      <c r="C47" s="24"/>
      <c r="D47" s="89">
        <v>24227</v>
      </c>
      <c r="E47" s="8"/>
      <c r="F47" s="89">
        <v>8926.896</v>
      </c>
    </row>
    <row r="48" spans="1:6" ht="15.75">
      <c r="A48" s="25" t="s">
        <v>71</v>
      </c>
      <c r="B48" s="25"/>
      <c r="C48" s="24"/>
      <c r="D48" s="93">
        <f>SUM(D46:D47)</f>
        <v>20045.316</v>
      </c>
      <c r="E48" s="8"/>
      <c r="F48" s="93">
        <f>SUM(F46:F47)</f>
        <v>24227.549</v>
      </c>
    </row>
    <row r="49" spans="1:6" ht="12" customHeight="1">
      <c r="A49" s="23"/>
      <c r="B49" s="23"/>
      <c r="C49" s="24"/>
      <c r="D49" s="89"/>
      <c r="E49" s="8"/>
      <c r="F49" s="89"/>
    </row>
    <row r="50" spans="1:6" ht="15.75">
      <c r="A50" s="36" t="s">
        <v>120</v>
      </c>
      <c r="B50" s="23"/>
      <c r="C50" s="24"/>
      <c r="D50" s="89"/>
      <c r="E50" s="8"/>
      <c r="F50" s="89"/>
    </row>
    <row r="51" spans="1:6" ht="15.75">
      <c r="A51" s="23" t="s">
        <v>76</v>
      </c>
      <c r="B51" s="23"/>
      <c r="C51" s="24"/>
      <c r="D51" s="89">
        <v>17952.978</v>
      </c>
      <c r="E51" s="8"/>
      <c r="F51" s="89">
        <v>18185</v>
      </c>
    </row>
    <row r="52" spans="1:6" ht="15.75">
      <c r="A52" s="23" t="s">
        <v>77</v>
      </c>
      <c r="B52" s="23"/>
      <c r="C52" s="24"/>
      <c r="D52" s="89">
        <v>2092.887</v>
      </c>
      <c r="E52" s="8"/>
      <c r="F52" s="89">
        <v>6043</v>
      </c>
    </row>
    <row r="53" spans="1:6" ht="15.75">
      <c r="A53" s="25" t="s">
        <v>32</v>
      </c>
      <c r="B53" s="25"/>
      <c r="C53" s="24"/>
      <c r="D53" s="93">
        <f>SUM(D51:D52)</f>
        <v>20045.864999999998</v>
      </c>
      <c r="E53" s="8"/>
      <c r="F53" s="93">
        <f>SUM(F51:F52)</f>
        <v>24228</v>
      </c>
    </row>
    <row r="54" spans="1:6" ht="15.75">
      <c r="A54" s="23"/>
      <c r="B54" s="23"/>
      <c r="C54" s="24"/>
      <c r="D54" s="89"/>
      <c r="E54" s="8"/>
      <c r="F54" s="89"/>
    </row>
    <row r="55" spans="1:6" ht="15.75">
      <c r="A55" s="64" t="s">
        <v>104</v>
      </c>
      <c r="B55" s="24"/>
      <c r="C55" s="24"/>
      <c r="D55" s="89"/>
      <c r="E55" s="94"/>
      <c r="F55" s="89"/>
    </row>
    <row r="56" spans="1:6" ht="15">
      <c r="A56" s="64" t="s">
        <v>169</v>
      </c>
      <c r="D56" s="95"/>
      <c r="E56" s="8"/>
      <c r="F56" s="95"/>
    </row>
    <row r="57" spans="1:6" ht="15">
      <c r="A57" s="64" t="s">
        <v>151</v>
      </c>
      <c r="D57" s="95"/>
      <c r="E57" s="8"/>
      <c r="F57" s="95"/>
    </row>
    <row r="58" spans="4:6" ht="15">
      <c r="D58" s="95"/>
      <c r="E58" s="8"/>
      <c r="F58" s="95"/>
    </row>
    <row r="59" spans="4:6" ht="15">
      <c r="D59" s="95"/>
      <c r="E59" s="8"/>
      <c r="F59" s="95"/>
    </row>
    <row r="60" spans="4:6" ht="15">
      <c r="D60" s="95"/>
      <c r="E60" s="8"/>
      <c r="F60" s="8"/>
    </row>
    <row r="61" spans="4:6" ht="15">
      <c r="D61" s="95"/>
      <c r="E61" s="8"/>
      <c r="F61" s="8"/>
    </row>
    <row r="62" spans="4:6" ht="15">
      <c r="D62" s="88"/>
      <c r="E62" s="87"/>
      <c r="F62" s="87"/>
    </row>
    <row r="63" spans="4:6" ht="15">
      <c r="D63" s="88"/>
      <c r="E63" s="87"/>
      <c r="F63" s="87"/>
    </row>
    <row r="64" spans="4:6" ht="15">
      <c r="D64" s="88"/>
      <c r="E64" s="87"/>
      <c r="F64" s="87"/>
    </row>
    <row r="65" spans="4:6" ht="15">
      <c r="D65" s="88"/>
      <c r="E65" s="87"/>
      <c r="F65" s="87"/>
    </row>
    <row r="66" spans="4:6" ht="15">
      <c r="D66" s="88"/>
      <c r="E66" s="87"/>
      <c r="F66" s="87"/>
    </row>
    <row r="67" spans="4:6" ht="15">
      <c r="D67" s="88"/>
      <c r="E67" s="87"/>
      <c r="F67" s="87"/>
    </row>
    <row r="68" spans="4:6" ht="15">
      <c r="D68" s="88"/>
      <c r="E68" s="87"/>
      <c r="F68" s="87"/>
    </row>
    <row r="69" spans="4:6" ht="15">
      <c r="D69" s="88"/>
      <c r="E69" s="87"/>
      <c r="F69" s="87"/>
    </row>
    <row r="70" spans="4:6" ht="15">
      <c r="D70" s="88"/>
      <c r="E70" s="87"/>
      <c r="F70" s="87"/>
    </row>
    <row r="71" ht="15">
      <c r="D71" s="46"/>
    </row>
    <row r="72" ht="15">
      <c r="D72" s="46"/>
    </row>
    <row r="73" ht="15">
      <c r="D73" s="46"/>
    </row>
    <row r="74" ht="15">
      <c r="D74" s="46"/>
    </row>
    <row r="75" ht="15">
      <c r="D75" s="46"/>
    </row>
    <row r="76" ht="15">
      <c r="D76" s="46"/>
    </row>
    <row r="77" ht="15">
      <c r="D77" s="46"/>
    </row>
    <row r="78" ht="15">
      <c r="D78" s="46"/>
    </row>
    <row r="79" ht="15">
      <c r="D79" s="46"/>
    </row>
    <row r="80" ht="15">
      <c r="D80" s="46"/>
    </row>
    <row r="81" ht="15">
      <c r="D81" s="46"/>
    </row>
    <row r="82" ht="15">
      <c r="D82" s="46"/>
    </row>
    <row r="83" ht="15">
      <c r="D83" s="46"/>
    </row>
    <row r="84" ht="15">
      <c r="D84" s="46"/>
    </row>
    <row r="85" ht="15">
      <c r="D85" s="46"/>
    </row>
    <row r="86" ht="15">
      <c r="D86" s="46"/>
    </row>
    <row r="87" ht="15">
      <c r="D87" s="46"/>
    </row>
  </sheetData>
  <printOptions/>
  <pageMargins left="0.5" right="0.5" top="0" bottom="0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A32">
      <selection activeCell="A33" sqref="A33"/>
    </sheetView>
  </sheetViews>
  <sheetFormatPr defaultColWidth="9.140625" defaultRowHeight="12.75"/>
  <cols>
    <col min="1" max="1" width="38.28125" style="0" customWidth="1"/>
    <col min="2" max="2" width="7.00390625" style="0" customWidth="1"/>
    <col min="3" max="3" width="19.00390625" style="0" customWidth="1"/>
    <col min="4" max="4" width="5.421875" style="0" customWidth="1"/>
    <col min="5" max="5" width="18.57421875" style="0" customWidth="1"/>
    <col min="6" max="6" width="2.140625" style="0" customWidth="1"/>
  </cols>
  <sheetData>
    <row r="1" ht="15.75">
      <c r="A1" s="1" t="s">
        <v>33</v>
      </c>
    </row>
    <row r="2" spans="1:3" ht="12.75">
      <c r="A2" s="2" t="s">
        <v>34</v>
      </c>
      <c r="C2" s="2"/>
    </row>
    <row r="3" spans="1:3" ht="12.75">
      <c r="A3" s="2" t="s">
        <v>0</v>
      </c>
      <c r="C3" s="2"/>
    </row>
    <row r="5" spans="1:4" ht="12.75">
      <c r="A5" s="18" t="s">
        <v>106</v>
      </c>
      <c r="B5" s="19"/>
      <c r="C5" s="19"/>
      <c r="D5" s="19"/>
    </row>
    <row r="6" ht="12.75">
      <c r="A6" s="2" t="s">
        <v>187</v>
      </c>
    </row>
    <row r="7" ht="12.75">
      <c r="A7" s="2" t="s">
        <v>163</v>
      </c>
    </row>
    <row r="8" spans="3:7" ht="12.75">
      <c r="C8" s="30" t="s">
        <v>1</v>
      </c>
      <c r="D8" s="30"/>
      <c r="E8" s="30" t="s">
        <v>186</v>
      </c>
      <c r="G8" s="7"/>
    </row>
    <row r="9" spans="3:5" ht="12.75">
      <c r="C9" s="30" t="s">
        <v>175</v>
      </c>
      <c r="D9" s="30"/>
      <c r="E9" s="30" t="s">
        <v>2</v>
      </c>
    </row>
    <row r="10" spans="3:5" ht="12.75">
      <c r="C10" s="57" t="s">
        <v>185</v>
      </c>
      <c r="D10" s="30"/>
      <c r="E10" s="57" t="s">
        <v>185</v>
      </c>
    </row>
    <row r="11" spans="3:5" ht="12.75">
      <c r="C11" s="30" t="s">
        <v>3</v>
      </c>
      <c r="D11" s="30"/>
      <c r="E11" s="30" t="s">
        <v>3</v>
      </c>
    </row>
    <row r="14" spans="1:5" ht="12.75">
      <c r="A14" t="s">
        <v>142</v>
      </c>
      <c r="C14" s="8">
        <f>39909.232-28249</f>
        <v>11660.232000000004</v>
      </c>
      <c r="D14" s="8"/>
      <c r="E14" s="8">
        <v>39909.232</v>
      </c>
    </row>
    <row r="15" spans="3:5" ht="12.75">
      <c r="C15" s="8"/>
      <c r="D15" s="8"/>
      <c r="E15" s="8"/>
    </row>
    <row r="16" spans="1:5" ht="12.75">
      <c r="A16" t="s">
        <v>5</v>
      </c>
      <c r="C16" s="32">
        <f>1626.967-354.236-866</f>
        <v>406.7310000000002</v>
      </c>
      <c r="D16" s="8"/>
      <c r="E16" s="32">
        <f>1626.967-354.236</f>
        <v>1272.7310000000002</v>
      </c>
    </row>
    <row r="17" spans="3:5" ht="12.75" hidden="1">
      <c r="C17" s="32"/>
      <c r="D17" s="8"/>
      <c r="E17" s="32"/>
    </row>
    <row r="18" spans="1:5" ht="12.75">
      <c r="A18" t="s">
        <v>148</v>
      </c>
      <c r="C18" s="32">
        <f>354.236-240</f>
        <v>114.23599999999999</v>
      </c>
      <c r="D18" s="8"/>
      <c r="E18" s="32">
        <v>354.236</v>
      </c>
    </row>
    <row r="19" spans="3:5" ht="12.75">
      <c r="C19" s="20"/>
      <c r="D19" s="8"/>
      <c r="E19" s="20"/>
    </row>
    <row r="20" spans="1:5" ht="12.75">
      <c r="A20" t="s">
        <v>99</v>
      </c>
      <c r="C20" s="8">
        <f>SUM(C14:C19)</f>
        <v>12181.199000000004</v>
      </c>
      <c r="D20" s="8"/>
      <c r="E20" s="8">
        <f>SUM(E14:E19)</f>
        <v>41536.199</v>
      </c>
    </row>
    <row r="21" spans="3:5" ht="12.75">
      <c r="C21" s="8"/>
      <c r="D21" s="8"/>
      <c r="E21" s="8"/>
    </row>
    <row r="22" spans="1:33" ht="12.75">
      <c r="A22" t="s">
        <v>35</v>
      </c>
      <c r="C22" s="8">
        <f>-38200.156+27734</f>
        <v>-10466.156000000003</v>
      </c>
      <c r="D22" s="8"/>
      <c r="E22" s="8">
        <v>-38200.156</v>
      </c>
      <c r="AG22" t="s">
        <v>4</v>
      </c>
    </row>
    <row r="23" spans="3:5" ht="12.75">
      <c r="C23" s="8"/>
      <c r="D23" s="8"/>
      <c r="E23" s="8"/>
    </row>
    <row r="24" spans="1:5" ht="12.75">
      <c r="A24" t="s">
        <v>177</v>
      </c>
      <c r="C24" s="53">
        <f>+C20+C22</f>
        <v>1715.0430000000015</v>
      </c>
      <c r="D24" s="8"/>
      <c r="E24" s="53">
        <f>+E20+E22</f>
        <v>3336.042999999998</v>
      </c>
    </row>
    <row r="25" spans="3:5" ht="12.75">
      <c r="C25" s="8"/>
      <c r="D25" s="8"/>
      <c r="E25" s="8"/>
    </row>
    <row r="26" spans="1:5" ht="12.75">
      <c r="A26" t="s">
        <v>6</v>
      </c>
      <c r="C26" s="8">
        <v>0</v>
      </c>
      <c r="D26" s="8"/>
      <c r="E26" s="8">
        <v>0</v>
      </c>
    </row>
    <row r="27" spans="3:5" ht="12.75">
      <c r="C27" s="8"/>
      <c r="D27" s="8"/>
      <c r="E27" s="8"/>
    </row>
    <row r="28" spans="1:5" ht="12.75">
      <c r="A28" t="s">
        <v>178</v>
      </c>
      <c r="C28" s="8">
        <f>173.002+73</f>
        <v>246.002</v>
      </c>
      <c r="D28" s="8"/>
      <c r="E28" s="8">
        <v>173.002</v>
      </c>
    </row>
    <row r="29" spans="3:5" ht="12.75">
      <c r="C29" s="8"/>
      <c r="D29" s="8"/>
      <c r="E29" s="8"/>
    </row>
    <row r="30" spans="1:5" ht="12.75">
      <c r="A30" t="s">
        <v>179</v>
      </c>
      <c r="C30" s="9">
        <f>SUM(C24:C29)</f>
        <v>1961.0450000000014</v>
      </c>
      <c r="D30" s="8"/>
      <c r="E30" s="9">
        <f>SUM(E24:E29)</f>
        <v>3509.044999999998</v>
      </c>
    </row>
    <row r="31" spans="3:5" ht="12.75">
      <c r="C31" s="8"/>
      <c r="D31" s="8"/>
      <c r="E31" s="8"/>
    </row>
    <row r="32" spans="1:5" ht="12.75">
      <c r="A32" t="s">
        <v>7</v>
      </c>
      <c r="C32" s="8">
        <f>-421.651+608</f>
        <v>186.349</v>
      </c>
      <c r="D32" s="8"/>
      <c r="E32" s="8">
        <v>-421.651</v>
      </c>
    </row>
    <row r="33" spans="3:5" ht="12.75">
      <c r="C33" s="20"/>
      <c r="D33" s="8"/>
      <c r="E33" s="20"/>
    </row>
    <row r="34" spans="1:5" ht="12.75">
      <c r="A34" t="s">
        <v>180</v>
      </c>
      <c r="C34" s="8">
        <f>+C30+C32</f>
        <v>2147.3940000000016</v>
      </c>
      <c r="D34" s="8"/>
      <c r="E34" s="8">
        <f>+E30+E32</f>
        <v>3087.393999999998</v>
      </c>
    </row>
    <row r="35" spans="3:5" ht="12.75">
      <c r="C35" s="8"/>
      <c r="D35" s="8"/>
      <c r="E35" s="8"/>
    </row>
    <row r="36" spans="1:5" ht="12.75">
      <c r="A36" t="s">
        <v>28</v>
      </c>
      <c r="C36" s="8">
        <v>0</v>
      </c>
      <c r="D36" s="22"/>
      <c r="E36" s="8">
        <v>0</v>
      </c>
    </row>
    <row r="37" spans="3:5" ht="12.75">
      <c r="C37" s="8"/>
      <c r="D37" s="8"/>
      <c r="E37" s="8"/>
    </row>
    <row r="38" spans="1:5" ht="12.75">
      <c r="A38" t="s">
        <v>181</v>
      </c>
      <c r="C38" s="10">
        <f>+C34</f>
        <v>2147.3940000000016</v>
      </c>
      <c r="D38" s="8"/>
      <c r="E38" s="10">
        <f>+E34</f>
        <v>3087.393999999998</v>
      </c>
    </row>
    <row r="39" spans="3:5" ht="12.75">
      <c r="C39" s="3"/>
      <c r="D39" s="3"/>
      <c r="E39" s="3"/>
    </row>
    <row r="40" spans="3:5" ht="12.75">
      <c r="C40" s="3"/>
      <c r="D40" s="3"/>
      <c r="E40" s="3"/>
    </row>
    <row r="41" spans="1:5" ht="12.75">
      <c r="A41" s="21" t="s">
        <v>29</v>
      </c>
      <c r="C41" s="22">
        <f>+C38/40000000*100*1000</f>
        <v>5.368485000000004</v>
      </c>
      <c r="D41" s="22"/>
      <c r="E41" s="22">
        <f>+E38/40000000*100*1000</f>
        <v>7.718484999999995</v>
      </c>
    </row>
    <row r="42" spans="1:5" ht="12.75">
      <c r="A42" s="21" t="s">
        <v>30</v>
      </c>
      <c r="C42" s="22">
        <f>+C38/40000000*100*1000</f>
        <v>5.368485000000004</v>
      </c>
      <c r="D42" s="22"/>
      <c r="E42" s="22">
        <f>+E38/40000000*100*1000</f>
        <v>7.718484999999995</v>
      </c>
    </row>
    <row r="43" spans="1:5" ht="12.75">
      <c r="A43" s="21"/>
      <c r="C43" s="3"/>
      <c r="D43" s="3"/>
      <c r="E43" s="3"/>
    </row>
    <row r="44" spans="1:5" ht="12.75">
      <c r="A44" s="21" t="s">
        <v>162</v>
      </c>
      <c r="C44" s="3"/>
      <c r="D44" s="3"/>
      <c r="E44" s="3"/>
    </row>
    <row r="45" spans="1:5" ht="12.75">
      <c r="A45" s="21" t="s">
        <v>143</v>
      </c>
      <c r="C45" s="3"/>
      <c r="D45" s="3"/>
      <c r="E45" s="3"/>
    </row>
    <row r="46" spans="3:5" ht="12.75">
      <c r="C46" s="3"/>
      <c r="D46" s="3"/>
      <c r="E46" s="3"/>
    </row>
    <row r="47" ht="12.75">
      <c r="A47" s="64" t="s">
        <v>104</v>
      </c>
    </row>
    <row r="48" ht="12.75">
      <c r="A48" s="64" t="s">
        <v>168</v>
      </c>
    </row>
    <row r="49" ht="12.75">
      <c r="A49" s="64" t="s">
        <v>151</v>
      </c>
    </row>
    <row r="50" ht="12.75">
      <c r="A50" s="61"/>
    </row>
  </sheetData>
  <printOptions/>
  <pageMargins left="0.75" right="0.75" top="0.5" bottom="0.5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28">
      <selection activeCell="C36" sqref="C36"/>
    </sheetView>
  </sheetViews>
  <sheetFormatPr defaultColWidth="9.140625" defaultRowHeight="12.75"/>
  <cols>
    <col min="1" max="1" width="33.7109375" style="0" customWidth="1"/>
    <col min="2" max="2" width="20.28125" style="0" customWidth="1"/>
    <col min="3" max="4" width="19.00390625" style="0" customWidth="1"/>
    <col min="5" max="5" width="18.7109375" style="0" customWidth="1"/>
    <col min="6" max="6" width="19.7109375" style="0" customWidth="1"/>
  </cols>
  <sheetData>
    <row r="1" ht="15.75">
      <c r="A1" s="1" t="s">
        <v>33</v>
      </c>
    </row>
    <row r="2" ht="12.75">
      <c r="A2" s="2" t="s">
        <v>37</v>
      </c>
    </row>
    <row r="3" ht="12.75">
      <c r="A3" s="2" t="s">
        <v>38</v>
      </c>
    </row>
    <row r="4" ht="12.75">
      <c r="A4" s="2"/>
    </row>
    <row r="5" spans="1:4" ht="12.75">
      <c r="A5" s="18" t="s">
        <v>110</v>
      </c>
      <c r="B5" s="19"/>
      <c r="C5" s="19"/>
      <c r="D5" s="19"/>
    </row>
    <row r="6" ht="12.75">
      <c r="A6" s="2" t="s">
        <v>187</v>
      </c>
    </row>
    <row r="8" spans="2:6" ht="12.75">
      <c r="B8" s="42"/>
      <c r="C8" s="42" t="s">
        <v>64</v>
      </c>
      <c r="D8" s="122" t="s">
        <v>65</v>
      </c>
      <c r="E8" s="122"/>
      <c r="F8" s="42"/>
    </row>
    <row r="9" spans="2:6" ht="12.75">
      <c r="B9" s="42" t="s">
        <v>15</v>
      </c>
      <c r="C9" s="42" t="s">
        <v>17</v>
      </c>
      <c r="D9" s="42" t="s">
        <v>98</v>
      </c>
      <c r="E9" s="42" t="s">
        <v>39</v>
      </c>
      <c r="F9" s="42" t="s">
        <v>18</v>
      </c>
    </row>
    <row r="10" spans="1:6" ht="12.75">
      <c r="A10" s="2"/>
      <c r="B10" s="30" t="s">
        <v>19</v>
      </c>
      <c r="C10" s="30" t="s">
        <v>19</v>
      </c>
      <c r="D10" s="30" t="s">
        <v>19</v>
      </c>
      <c r="E10" s="30" t="s">
        <v>19</v>
      </c>
      <c r="F10" s="30" t="s">
        <v>19</v>
      </c>
    </row>
    <row r="11" ht="12.75">
      <c r="A11" s="31" t="s">
        <v>188</v>
      </c>
    </row>
    <row r="12" spans="1:6" ht="12.75">
      <c r="A12" t="s">
        <v>189</v>
      </c>
      <c r="B12" s="8"/>
      <c r="C12" s="8"/>
      <c r="D12" s="45"/>
      <c r="E12" s="8"/>
      <c r="F12" s="8"/>
    </row>
    <row r="13" spans="1:6" ht="12.75">
      <c r="A13" s="97" t="s">
        <v>210</v>
      </c>
      <c r="B13" s="8">
        <v>40000</v>
      </c>
      <c r="C13" s="8">
        <v>3049.405</v>
      </c>
      <c r="D13" s="45">
        <v>0</v>
      </c>
      <c r="E13" s="8">
        <v>11373</v>
      </c>
      <c r="F13" s="8">
        <f>SUM(B13:E13)</f>
        <v>54422.405</v>
      </c>
    </row>
    <row r="14" spans="1:6" ht="12.75">
      <c r="A14" s="97" t="s">
        <v>214</v>
      </c>
      <c r="B14" s="20">
        <v>0</v>
      </c>
      <c r="C14" s="20">
        <v>0</v>
      </c>
      <c r="D14" s="98">
        <v>0</v>
      </c>
      <c r="E14" s="20">
        <v>-663</v>
      </c>
      <c r="F14" s="20">
        <f>SUM(B14:E14)</f>
        <v>-663</v>
      </c>
    </row>
    <row r="15" spans="1:6" ht="12.75">
      <c r="A15" s="105" t="s">
        <v>245</v>
      </c>
      <c r="B15" s="8">
        <f>+B14+B13</f>
        <v>40000</v>
      </c>
      <c r="C15" s="8">
        <f>+C14+C13</f>
        <v>3049.405</v>
      </c>
      <c r="D15" s="8">
        <f>+D14+D13</f>
        <v>0</v>
      </c>
      <c r="E15" s="8">
        <f>+E14+E13</f>
        <v>10710</v>
      </c>
      <c r="F15" s="8">
        <f>+F14+F13</f>
        <v>53759.405</v>
      </c>
    </row>
    <row r="16" spans="2:6" ht="12.75">
      <c r="B16" s="8"/>
      <c r="C16" s="8"/>
      <c r="D16" s="8"/>
      <c r="E16" s="8"/>
      <c r="F16" s="8"/>
    </row>
    <row r="17" spans="1:6" ht="12.75">
      <c r="A17" t="s">
        <v>149</v>
      </c>
      <c r="B17" s="8">
        <v>0</v>
      </c>
      <c r="C17" s="8">
        <v>0</v>
      </c>
      <c r="D17" s="45">
        <v>0</v>
      </c>
      <c r="E17" s="45">
        <v>2147</v>
      </c>
      <c r="F17" s="8">
        <f>SUM(B17:E17)</f>
        <v>2147</v>
      </c>
    </row>
    <row r="18" spans="2:6" ht="12.75">
      <c r="B18" s="8"/>
      <c r="C18" s="8"/>
      <c r="D18" s="8"/>
      <c r="E18" s="8"/>
      <c r="F18" s="8"/>
    </row>
    <row r="19" spans="1:6" ht="12.75">
      <c r="A19" t="s">
        <v>62</v>
      </c>
      <c r="B19" s="8">
        <v>0</v>
      </c>
      <c r="C19" s="8">
        <v>0</v>
      </c>
      <c r="D19" s="45">
        <v>0</v>
      </c>
      <c r="E19" s="8">
        <v>0</v>
      </c>
      <c r="F19" s="8">
        <f>SUM(B19:E19)</f>
        <v>0</v>
      </c>
    </row>
    <row r="20" spans="2:6" ht="12.75">
      <c r="B20" s="8"/>
      <c r="C20" s="8"/>
      <c r="D20" s="45"/>
      <c r="E20" s="8"/>
      <c r="F20" s="8"/>
    </row>
    <row r="21" spans="1:6" ht="12.75">
      <c r="A21" t="s">
        <v>213</v>
      </c>
      <c r="B21" s="45">
        <v>0</v>
      </c>
      <c r="C21" s="8">
        <v>0</v>
      </c>
      <c r="D21" s="45">
        <v>2000</v>
      </c>
      <c r="E21" s="8">
        <v>-2000</v>
      </c>
      <c r="F21" s="8">
        <f>SUM(B21:E21)</f>
        <v>0</v>
      </c>
    </row>
    <row r="22" spans="2:6" ht="12.75">
      <c r="B22" s="20"/>
      <c r="C22" s="20"/>
      <c r="D22" s="20"/>
      <c r="E22" s="20"/>
      <c r="F22" s="20"/>
    </row>
    <row r="23" spans="1:6" ht="12.75">
      <c r="A23" t="s">
        <v>190</v>
      </c>
      <c r="B23" s="20">
        <f>SUM(B12:B22)</f>
        <v>80000</v>
      </c>
      <c r="C23" s="20">
        <f>SUM(C12:C22)</f>
        <v>6098.81</v>
      </c>
      <c r="D23" s="20">
        <f>SUM(D12:D22)</f>
        <v>2000</v>
      </c>
      <c r="E23" s="20">
        <f>SUM(E15:E22)</f>
        <v>10857</v>
      </c>
      <c r="F23" s="20">
        <f>SUM(F15:F22)</f>
        <v>55906.405</v>
      </c>
    </row>
    <row r="24" spans="2:6" ht="12.75">
      <c r="B24" s="32"/>
      <c r="C24" s="32"/>
      <c r="D24" s="32"/>
      <c r="E24" s="32"/>
      <c r="F24" s="32"/>
    </row>
    <row r="25" ht="12.75">
      <c r="A25" s="31" t="s">
        <v>188</v>
      </c>
    </row>
    <row r="26" spans="1:6" ht="12.75">
      <c r="A26" t="s">
        <v>191</v>
      </c>
      <c r="B26" s="8"/>
      <c r="C26" s="8"/>
      <c r="D26" s="45"/>
      <c r="E26" s="8"/>
      <c r="F26" s="8"/>
    </row>
    <row r="27" spans="1:6" ht="12.75">
      <c r="A27" s="97" t="s">
        <v>210</v>
      </c>
      <c r="B27" s="8">
        <v>40000</v>
      </c>
      <c r="C27" s="8">
        <v>3125</v>
      </c>
      <c r="D27" s="45">
        <v>0</v>
      </c>
      <c r="E27" s="8">
        <v>11481.4</v>
      </c>
      <c r="F27" s="8">
        <f>SUM(B27:E27)</f>
        <v>54606.4</v>
      </c>
    </row>
    <row r="28" spans="1:6" ht="12.75">
      <c r="A28" s="97" t="s">
        <v>211</v>
      </c>
      <c r="B28" s="20">
        <v>0</v>
      </c>
      <c r="C28" s="20">
        <v>0</v>
      </c>
      <c r="D28" s="98">
        <v>0</v>
      </c>
      <c r="E28" s="20">
        <f>-706.853</f>
        <v>-706.853</v>
      </c>
      <c r="F28" s="20">
        <f>SUM(B28:E28)</f>
        <v>-706.853</v>
      </c>
    </row>
    <row r="29" spans="1:6" ht="12.75">
      <c r="A29" s="105" t="s">
        <v>245</v>
      </c>
      <c r="B29" s="45">
        <f>+B28+B27</f>
        <v>40000</v>
      </c>
      <c r="C29" s="45">
        <f>+C28+C27</f>
        <v>3125</v>
      </c>
      <c r="D29" s="45">
        <f>+D28+D27</f>
        <v>0</v>
      </c>
      <c r="E29" s="45">
        <f>+E28+E27</f>
        <v>10774.547</v>
      </c>
      <c r="F29" s="45">
        <f>+F28+F27</f>
        <v>53899.547</v>
      </c>
    </row>
    <row r="30" spans="2:6" ht="12.75">
      <c r="B30" s="8"/>
      <c r="C30" s="8"/>
      <c r="D30" s="8"/>
      <c r="E30" s="8"/>
      <c r="F30" s="8"/>
    </row>
    <row r="31" spans="1:6" ht="12.75">
      <c r="A31" t="s">
        <v>212</v>
      </c>
      <c r="B31" s="8">
        <v>0</v>
      </c>
      <c r="C31" s="45">
        <v>0</v>
      </c>
      <c r="D31" s="8">
        <v>0</v>
      </c>
      <c r="E31" s="8">
        <f>43+2951</f>
        <v>2994</v>
      </c>
      <c r="F31" s="8">
        <f>SUM(B31:E31)</f>
        <v>2994</v>
      </c>
    </row>
    <row r="32" spans="2:6" ht="12.75">
      <c r="B32" s="8"/>
      <c r="C32" s="8"/>
      <c r="D32" s="8"/>
      <c r="E32" s="8"/>
      <c r="F32" s="8"/>
    </row>
    <row r="33" spans="1:6" ht="12.75">
      <c r="A33" t="s">
        <v>66</v>
      </c>
      <c r="B33" s="45">
        <v>0</v>
      </c>
      <c r="C33" s="8">
        <v>-76</v>
      </c>
      <c r="D33" s="8">
        <v>0</v>
      </c>
      <c r="E33" s="8">
        <v>0</v>
      </c>
      <c r="F33" s="8">
        <f>SUM(B33:E33)</f>
        <v>-76</v>
      </c>
    </row>
    <row r="34" spans="2:6" ht="12.75">
      <c r="B34" s="8"/>
      <c r="C34" s="8"/>
      <c r="D34" s="8"/>
      <c r="E34" s="8"/>
      <c r="F34" s="8"/>
    </row>
    <row r="35" spans="1:6" ht="12.75">
      <c r="A35" t="s">
        <v>233</v>
      </c>
      <c r="B35" s="8">
        <v>0</v>
      </c>
      <c r="C35" s="8">
        <v>0</v>
      </c>
      <c r="D35" s="8">
        <v>0</v>
      </c>
      <c r="E35" s="8">
        <v>-2000</v>
      </c>
      <c r="F35" s="8">
        <f>SUM(B35:E35)</f>
        <v>-2000</v>
      </c>
    </row>
    <row r="36" spans="2:6" ht="12.75">
      <c r="B36" s="8"/>
      <c r="C36" s="8"/>
      <c r="D36" s="8"/>
      <c r="E36" s="8"/>
      <c r="F36" s="8"/>
    </row>
    <row r="37" spans="1:6" ht="12.75">
      <c r="A37" t="s">
        <v>213</v>
      </c>
      <c r="B37" s="8">
        <v>0</v>
      </c>
      <c r="C37" s="8">
        <v>0</v>
      </c>
      <c r="D37" s="8">
        <v>2000</v>
      </c>
      <c r="E37" s="8">
        <v>-2000</v>
      </c>
      <c r="F37" s="8">
        <f>SUM(B37:E37)</f>
        <v>0</v>
      </c>
    </row>
    <row r="38" spans="2:6" ht="12.75">
      <c r="B38" s="20"/>
      <c r="C38" s="20"/>
      <c r="D38" s="20"/>
      <c r="E38" s="20"/>
      <c r="F38" s="20"/>
    </row>
    <row r="39" spans="1:6" ht="12.75">
      <c r="A39" t="s">
        <v>192</v>
      </c>
      <c r="B39" s="20">
        <f>SUM(B29:B38)</f>
        <v>40000</v>
      </c>
      <c r="C39" s="20">
        <f>SUM(C29:C38)</f>
        <v>3049</v>
      </c>
      <c r="D39" s="20">
        <f>SUM(D29:D38)</f>
        <v>2000</v>
      </c>
      <c r="E39" s="20">
        <f>SUM(E29:E38)</f>
        <v>9768.547</v>
      </c>
      <c r="F39" s="20">
        <f>SUM(F29:F38)</f>
        <v>54817.547</v>
      </c>
    </row>
    <row r="40" spans="2:6" ht="12.75">
      <c r="B40" s="32"/>
      <c r="C40" s="32"/>
      <c r="D40" s="32"/>
      <c r="E40" s="32"/>
      <c r="F40" s="32"/>
    </row>
    <row r="41" ht="12.75">
      <c r="A41" s="64" t="s">
        <v>104</v>
      </c>
    </row>
    <row r="42" ht="12.75">
      <c r="A42" s="64" t="s">
        <v>170</v>
      </c>
    </row>
    <row r="43" ht="12.75">
      <c r="A43" s="64" t="s">
        <v>152</v>
      </c>
    </row>
    <row r="44" ht="12.75">
      <c r="A44" s="61"/>
    </row>
    <row r="45" ht="12.75">
      <c r="A45" s="123" t="s">
        <v>279</v>
      </c>
    </row>
    <row r="46" ht="12.75">
      <c r="A46" s="123" t="s">
        <v>274</v>
      </c>
    </row>
  </sheetData>
  <mergeCells count="1">
    <mergeCell ref="D8:E8"/>
  </mergeCells>
  <printOptions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8"/>
  <sheetViews>
    <sheetView workbookViewId="0" topLeftCell="A182">
      <selection activeCell="B206" sqref="B206"/>
    </sheetView>
  </sheetViews>
  <sheetFormatPr defaultColWidth="9.140625" defaultRowHeight="12.75"/>
  <cols>
    <col min="1" max="1" width="3.140625" style="5" customWidth="1"/>
    <col min="2" max="2" width="29.7109375" style="5" customWidth="1"/>
    <col min="3" max="3" width="11.421875" style="5" customWidth="1"/>
    <col min="4" max="4" width="14.7109375" style="5" customWidth="1"/>
    <col min="5" max="5" width="15.421875" style="5" customWidth="1"/>
    <col min="6" max="6" width="14.140625" style="5" customWidth="1"/>
    <col min="7" max="7" width="16.140625" style="5" customWidth="1"/>
    <col min="8" max="16384" width="9.140625" style="5" customWidth="1"/>
  </cols>
  <sheetData>
    <row r="1" ht="15.75">
      <c r="A1" s="1" t="s">
        <v>33</v>
      </c>
    </row>
    <row r="2" ht="14.25">
      <c r="A2" s="2" t="s">
        <v>34</v>
      </c>
    </row>
    <row r="3" ht="14.25">
      <c r="A3" s="2" t="s">
        <v>0</v>
      </c>
    </row>
    <row r="4" ht="15">
      <c r="A4" s="4"/>
    </row>
    <row r="5" ht="15">
      <c r="A5" s="4" t="s">
        <v>121</v>
      </c>
    </row>
    <row r="6" ht="15">
      <c r="A6" s="4"/>
    </row>
    <row r="7" spans="1:2" ht="15">
      <c r="A7" s="4">
        <v>1</v>
      </c>
      <c r="B7" s="4" t="s">
        <v>20</v>
      </c>
    </row>
    <row r="8" ht="15">
      <c r="A8" s="4"/>
    </row>
    <row r="9" spans="1:2" ht="15">
      <c r="A9" s="4"/>
      <c r="B9" s="5" t="s">
        <v>155</v>
      </c>
    </row>
    <row r="10" spans="1:2" ht="15">
      <c r="A10" s="4"/>
      <c r="B10" s="5" t="s">
        <v>156</v>
      </c>
    </row>
    <row r="11" spans="1:2" ht="15">
      <c r="A11" s="4"/>
      <c r="B11" s="5" t="s">
        <v>166</v>
      </c>
    </row>
    <row r="12" spans="1:2" ht="15">
      <c r="A12" s="4"/>
      <c r="B12" s="5" t="s">
        <v>157</v>
      </c>
    </row>
    <row r="13" spans="1:2" ht="15">
      <c r="A13" s="4"/>
      <c r="B13" s="5" t="s">
        <v>277</v>
      </c>
    </row>
    <row r="14" spans="1:2" ht="15">
      <c r="A14" s="4"/>
      <c r="B14" s="125" t="s">
        <v>278</v>
      </c>
    </row>
    <row r="15" spans="1:2" ht="15">
      <c r="A15" s="4"/>
      <c r="B15" s="39"/>
    </row>
    <row r="16" spans="1:2" ht="15">
      <c r="A16" s="4"/>
      <c r="B16" s="39" t="s">
        <v>153</v>
      </c>
    </row>
    <row r="17" spans="1:2" ht="15">
      <c r="A17" s="4"/>
      <c r="B17" s="39" t="s">
        <v>154</v>
      </c>
    </row>
    <row r="18" spans="1:2" ht="15">
      <c r="A18" s="4"/>
      <c r="B18" s="39"/>
    </row>
    <row r="19" spans="1:2" ht="15">
      <c r="A19" s="4"/>
      <c r="B19" s="39" t="s">
        <v>158</v>
      </c>
    </row>
    <row r="20" spans="1:2" ht="15">
      <c r="A20" s="4"/>
      <c r="B20" s="39" t="s">
        <v>159</v>
      </c>
    </row>
    <row r="21" spans="1:2" ht="15">
      <c r="A21" s="4"/>
      <c r="B21" s="39" t="s">
        <v>137</v>
      </c>
    </row>
    <row r="22" ht="15">
      <c r="A22" s="4"/>
    </row>
    <row r="23" spans="1:2" ht="15">
      <c r="A23" s="4">
        <v>2</v>
      </c>
      <c r="B23" s="4" t="s">
        <v>91</v>
      </c>
    </row>
    <row r="24" ht="15">
      <c r="A24" s="4"/>
    </row>
    <row r="25" spans="1:2" ht="15">
      <c r="A25" s="4"/>
      <c r="B25" s="5" t="s">
        <v>229</v>
      </c>
    </row>
    <row r="26" spans="1:2" ht="15">
      <c r="A26" s="4"/>
      <c r="B26" s="5" t="s">
        <v>230</v>
      </c>
    </row>
    <row r="27" ht="15">
      <c r="A27" s="4"/>
    </row>
    <row r="28" spans="1:2" ht="15">
      <c r="A28" s="4">
        <v>3</v>
      </c>
      <c r="B28" s="4" t="s">
        <v>81</v>
      </c>
    </row>
    <row r="29" ht="15">
      <c r="A29" s="4"/>
    </row>
    <row r="30" spans="1:2" ht="15">
      <c r="A30" s="4"/>
      <c r="B30" s="5" t="s">
        <v>122</v>
      </c>
    </row>
    <row r="31" ht="15">
      <c r="A31" s="4"/>
    </row>
    <row r="32" spans="1:2" ht="15">
      <c r="A32" s="4">
        <v>4</v>
      </c>
      <c r="B32" s="4" t="s">
        <v>123</v>
      </c>
    </row>
    <row r="33" ht="15">
      <c r="A33" s="4"/>
    </row>
    <row r="34" spans="1:2" ht="15">
      <c r="A34" s="4"/>
      <c r="B34" s="5" t="s">
        <v>124</v>
      </c>
    </row>
    <row r="35" spans="1:2" ht="15">
      <c r="A35" s="4"/>
      <c r="B35" s="5" t="s">
        <v>136</v>
      </c>
    </row>
    <row r="36" ht="15">
      <c r="A36" s="4"/>
    </row>
    <row r="37" spans="1:2" ht="15">
      <c r="A37" s="4">
        <v>5</v>
      </c>
      <c r="B37" s="4" t="s">
        <v>125</v>
      </c>
    </row>
    <row r="38" ht="15">
      <c r="A38" s="4"/>
    </row>
    <row r="39" spans="1:2" ht="15">
      <c r="A39" s="4"/>
      <c r="B39" s="5" t="s">
        <v>128</v>
      </c>
    </row>
    <row r="40" spans="1:2" ht="15">
      <c r="A40" s="4"/>
      <c r="B40" s="5" t="s">
        <v>126</v>
      </c>
    </row>
    <row r="41" ht="15">
      <c r="A41" s="4"/>
    </row>
    <row r="42" spans="1:2" ht="15">
      <c r="A42" s="4">
        <v>6</v>
      </c>
      <c r="B42" s="4" t="s">
        <v>127</v>
      </c>
    </row>
    <row r="43" spans="1:2" ht="15">
      <c r="A43" s="4"/>
      <c r="B43" s="4"/>
    </row>
    <row r="44" spans="1:2" ht="15">
      <c r="A44" s="4"/>
      <c r="B44" s="5" t="s">
        <v>133</v>
      </c>
    </row>
    <row r="45" spans="1:2" ht="15">
      <c r="A45" s="4"/>
      <c r="B45" s="5" t="s">
        <v>135</v>
      </c>
    </row>
    <row r="46" ht="15">
      <c r="A46" s="4"/>
    </row>
    <row r="47" spans="1:2" ht="15">
      <c r="A47" s="4">
        <v>7</v>
      </c>
      <c r="B47" s="40" t="s">
        <v>23</v>
      </c>
    </row>
    <row r="48" spans="1:2" ht="15">
      <c r="A48" s="4"/>
      <c r="B48" s="40"/>
    </row>
    <row r="49" spans="1:2" ht="15">
      <c r="A49" s="4"/>
      <c r="B49" s="39" t="s">
        <v>234</v>
      </c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spans="1:7" ht="15">
      <c r="A59" s="4">
        <v>8</v>
      </c>
      <c r="B59" s="4" t="s">
        <v>22</v>
      </c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  <row r="61" spans="1:7" ht="15">
      <c r="A61" s="4"/>
      <c r="B61" s="5" t="s">
        <v>251</v>
      </c>
      <c r="C61" s="4"/>
      <c r="D61" s="4"/>
      <c r="E61" s="4"/>
      <c r="F61" s="4"/>
      <c r="G61" s="4"/>
    </row>
    <row r="62" spans="1:7" ht="15">
      <c r="A62" s="4"/>
      <c r="B62" s="5" t="s">
        <v>238</v>
      </c>
      <c r="C62" s="4"/>
      <c r="D62" s="4"/>
      <c r="E62" s="4"/>
      <c r="F62" s="4"/>
      <c r="G62" s="4"/>
    </row>
    <row r="63" ht="15">
      <c r="A63" s="4"/>
    </row>
    <row r="64" spans="1:7" ht="15">
      <c r="A64" s="4"/>
      <c r="B64" s="104" t="s">
        <v>268</v>
      </c>
      <c r="D64" s="113" t="s">
        <v>240</v>
      </c>
      <c r="E64" s="113" t="s">
        <v>241</v>
      </c>
      <c r="F64" s="113" t="s">
        <v>269</v>
      </c>
      <c r="G64" s="113" t="s">
        <v>270</v>
      </c>
    </row>
    <row r="65" spans="1:7" ht="15">
      <c r="A65" s="4"/>
      <c r="B65" s="108" t="s">
        <v>239</v>
      </c>
      <c r="D65" s="113" t="s">
        <v>3</v>
      </c>
      <c r="E65" s="113" t="s">
        <v>3</v>
      </c>
      <c r="F65" s="113" t="s">
        <v>3</v>
      </c>
      <c r="G65" s="113" t="s">
        <v>3</v>
      </c>
    </row>
    <row r="66" spans="1:7" ht="15">
      <c r="A66" s="4"/>
      <c r="B66" s="106"/>
      <c r="D66" s="8"/>
      <c r="E66" s="8"/>
      <c r="F66" s="8"/>
      <c r="G66" s="8"/>
    </row>
    <row r="67" spans="1:7" ht="15">
      <c r="A67" s="4"/>
      <c r="B67" s="114" t="s">
        <v>257</v>
      </c>
      <c r="D67" s="8"/>
      <c r="E67" s="8"/>
      <c r="F67" s="8"/>
      <c r="G67" s="8"/>
    </row>
    <row r="68" spans="1:7" ht="15">
      <c r="A68" s="4"/>
      <c r="B68" s="107" t="s">
        <v>258</v>
      </c>
      <c r="D68" s="8">
        <v>38967</v>
      </c>
      <c r="E68" s="8">
        <v>942</v>
      </c>
      <c r="F68" s="8">
        <v>0</v>
      </c>
      <c r="G68" s="8">
        <f>SUM(D68:F68)</f>
        <v>39909</v>
      </c>
    </row>
    <row r="69" spans="1:7" ht="15">
      <c r="A69" s="4"/>
      <c r="B69" s="107" t="s">
        <v>259</v>
      </c>
      <c r="D69" s="8">
        <v>0</v>
      </c>
      <c r="E69" s="8">
        <v>0</v>
      </c>
      <c r="F69" s="8">
        <v>0</v>
      </c>
      <c r="G69" s="8">
        <f>SUM(D69:F69)</f>
        <v>0</v>
      </c>
    </row>
    <row r="70" spans="1:7" ht="15.75" thickBot="1">
      <c r="A70" s="4"/>
      <c r="B70" s="107" t="s">
        <v>260</v>
      </c>
      <c r="D70" s="14">
        <f>SUM(D68:D69)</f>
        <v>38967</v>
      </c>
      <c r="E70" s="14">
        <f>SUM(E68:E69)</f>
        <v>942</v>
      </c>
      <c r="F70" s="14">
        <f>SUM(F68:F69)</f>
        <v>0</v>
      </c>
      <c r="G70" s="14">
        <f>SUM(G68:G69)</f>
        <v>39909</v>
      </c>
    </row>
    <row r="71" spans="1:7" ht="15.75" thickTop="1">
      <c r="A71" s="4"/>
      <c r="B71" s="106"/>
      <c r="D71" s="8"/>
      <c r="E71" s="8"/>
      <c r="F71" s="8"/>
      <c r="G71" s="8"/>
    </row>
    <row r="72" spans="1:7" ht="15">
      <c r="A72" s="4"/>
      <c r="B72" s="114" t="s">
        <v>261</v>
      </c>
      <c r="D72" s="8"/>
      <c r="E72" s="8"/>
      <c r="F72" s="8"/>
      <c r="G72" s="8"/>
    </row>
    <row r="73" spans="1:7" ht="15">
      <c r="A73" s="4"/>
      <c r="B73" s="107" t="s">
        <v>262</v>
      </c>
      <c r="D73" s="8">
        <v>3004</v>
      </c>
      <c r="E73" s="8">
        <v>-22</v>
      </c>
      <c r="F73" s="8">
        <v>0</v>
      </c>
      <c r="G73" s="8">
        <f>SUM(D73:F73)</f>
        <v>2982</v>
      </c>
    </row>
    <row r="74" spans="1:7" ht="15">
      <c r="A74" s="4"/>
      <c r="B74" s="107" t="s">
        <v>263</v>
      </c>
      <c r="D74" s="8"/>
      <c r="E74" s="8"/>
      <c r="F74" s="8"/>
      <c r="G74" s="20">
        <v>354</v>
      </c>
    </row>
    <row r="75" spans="1:7" ht="15">
      <c r="A75" s="4"/>
      <c r="B75" s="107" t="s">
        <v>264</v>
      </c>
      <c r="D75" s="8"/>
      <c r="E75" s="8"/>
      <c r="F75" s="8"/>
      <c r="G75" s="8">
        <f>SUM(G73:G74)</f>
        <v>3336</v>
      </c>
    </row>
    <row r="76" spans="1:7" ht="15">
      <c r="A76" s="4"/>
      <c r="B76" s="107" t="s">
        <v>265</v>
      </c>
      <c r="D76" s="8"/>
      <c r="E76" s="8"/>
      <c r="F76" s="8"/>
      <c r="G76" s="8">
        <v>173</v>
      </c>
    </row>
    <row r="77" spans="1:7" ht="15">
      <c r="A77" s="4"/>
      <c r="B77" s="107" t="s">
        <v>266</v>
      </c>
      <c r="D77" s="8"/>
      <c r="E77" s="8"/>
      <c r="F77" s="8"/>
      <c r="G77" s="8">
        <v>-422</v>
      </c>
    </row>
    <row r="78" spans="1:7" ht="15.75" thickBot="1">
      <c r="A78" s="4"/>
      <c r="B78" s="107" t="s">
        <v>267</v>
      </c>
      <c r="D78" s="8"/>
      <c r="E78" s="8"/>
      <c r="F78" s="8"/>
      <c r="G78" s="14">
        <f>SUM(G75:G77)</f>
        <v>3087</v>
      </c>
    </row>
    <row r="79" ht="15.75" thickTop="1">
      <c r="A79" s="4"/>
    </row>
    <row r="80" spans="1:2" ht="15">
      <c r="A80" s="4">
        <v>9</v>
      </c>
      <c r="B80" s="4" t="s">
        <v>78</v>
      </c>
    </row>
    <row r="81" ht="15">
      <c r="A81" s="4"/>
    </row>
    <row r="82" spans="1:2" ht="15">
      <c r="A82" s="4"/>
      <c r="B82" s="5" t="s">
        <v>86</v>
      </c>
    </row>
    <row r="83" spans="1:2" ht="15">
      <c r="A83" s="4"/>
      <c r="B83" s="5" t="s">
        <v>79</v>
      </c>
    </row>
    <row r="84" ht="15">
      <c r="A84" s="4"/>
    </row>
    <row r="85" spans="1:2" ht="15">
      <c r="A85" s="4">
        <v>10</v>
      </c>
      <c r="B85" s="4" t="s">
        <v>82</v>
      </c>
    </row>
    <row r="86" ht="15">
      <c r="A86" s="4"/>
    </row>
    <row r="87" spans="1:2" ht="15">
      <c r="A87" s="4"/>
      <c r="B87" s="5" t="s">
        <v>215</v>
      </c>
    </row>
    <row r="88" spans="1:2" ht="15">
      <c r="A88" s="4"/>
      <c r="B88" s="5" t="s">
        <v>216</v>
      </c>
    </row>
    <row r="89" ht="15">
      <c r="A89" s="4"/>
    </row>
    <row r="90" spans="1:2" ht="15">
      <c r="A90" s="4">
        <v>11</v>
      </c>
      <c r="B90" s="4" t="s">
        <v>83</v>
      </c>
    </row>
    <row r="91" ht="15">
      <c r="A91" s="4"/>
    </row>
    <row r="92" spans="1:2" ht="15">
      <c r="A92" s="4"/>
      <c r="B92" s="5" t="s">
        <v>134</v>
      </c>
    </row>
    <row r="93" ht="15">
      <c r="A93" s="4"/>
    </row>
    <row r="94" spans="1:2" ht="15">
      <c r="A94" s="4">
        <v>12</v>
      </c>
      <c r="B94" s="4" t="s">
        <v>80</v>
      </c>
    </row>
    <row r="95" ht="15">
      <c r="A95" s="4"/>
    </row>
    <row r="96" spans="1:2" ht="15">
      <c r="A96" s="4"/>
      <c r="B96" s="5" t="s">
        <v>217</v>
      </c>
    </row>
    <row r="97" ht="15">
      <c r="A97" s="4"/>
    </row>
    <row r="98" spans="1:3" ht="15">
      <c r="A98" s="4">
        <v>13</v>
      </c>
      <c r="B98" s="4" t="s">
        <v>58</v>
      </c>
      <c r="C98" s="4"/>
    </row>
    <row r="100" ht="14.25">
      <c r="B100" s="5" t="s">
        <v>218</v>
      </c>
    </row>
    <row r="101" ht="14.25">
      <c r="B101" s="5" t="s">
        <v>221</v>
      </c>
    </row>
    <row r="102" ht="14.25">
      <c r="B102" s="5" t="s">
        <v>225</v>
      </c>
    </row>
    <row r="103" ht="14.25">
      <c r="B103" s="5" t="s">
        <v>246</v>
      </c>
    </row>
    <row r="104" ht="14.25">
      <c r="B104" s="5" t="s">
        <v>235</v>
      </c>
    </row>
    <row r="105" ht="14.25">
      <c r="B105" s="5" t="s">
        <v>137</v>
      </c>
    </row>
    <row r="107" ht="14.25">
      <c r="B107" s="5" t="s">
        <v>271</v>
      </c>
    </row>
    <row r="108" ht="14.25">
      <c r="B108" s="5" t="s">
        <v>272</v>
      </c>
    </row>
    <row r="109" ht="14.25">
      <c r="B109" s="5" t="s">
        <v>273</v>
      </c>
    </row>
    <row r="111" ht="14.25">
      <c r="B111" s="5" t="s">
        <v>226</v>
      </c>
    </row>
    <row r="112" ht="14.25">
      <c r="B112" s="5" t="s">
        <v>247</v>
      </c>
    </row>
    <row r="113" ht="14.25">
      <c r="B113" s="5" t="s">
        <v>252</v>
      </c>
    </row>
    <row r="115" spans="1:2" ht="15">
      <c r="A115" s="4">
        <v>14</v>
      </c>
      <c r="B115" s="4" t="s">
        <v>59</v>
      </c>
    </row>
    <row r="116" spans="1:2" ht="15">
      <c r="A116" s="4"/>
      <c r="B116" s="4"/>
    </row>
    <row r="117" spans="1:2" ht="15">
      <c r="A117" s="4"/>
      <c r="B117" s="5" t="s">
        <v>219</v>
      </c>
    </row>
    <row r="118" spans="1:2" ht="15">
      <c r="A118" s="4"/>
      <c r="B118" s="5" t="s">
        <v>220</v>
      </c>
    </row>
    <row r="119" spans="1:2" ht="15">
      <c r="A119" s="4"/>
      <c r="B119" s="5" t="s">
        <v>243</v>
      </c>
    </row>
    <row r="120" spans="1:2" ht="15">
      <c r="A120" s="4"/>
      <c r="B120" s="5" t="s">
        <v>244</v>
      </c>
    </row>
    <row r="121" spans="1:2" ht="15">
      <c r="A121" s="4"/>
      <c r="B121" s="5" t="s">
        <v>248</v>
      </c>
    </row>
    <row r="122" ht="15">
      <c r="A122" s="4"/>
    </row>
    <row r="123" spans="1:2" ht="15">
      <c r="A123" s="4">
        <v>15</v>
      </c>
      <c r="B123" s="4" t="s">
        <v>92</v>
      </c>
    </row>
    <row r="125" ht="14.25">
      <c r="B125" s="5" t="s">
        <v>253</v>
      </c>
    </row>
    <row r="126" ht="14.25">
      <c r="B126" s="5" t="s">
        <v>254</v>
      </c>
    </row>
    <row r="128" ht="14.25">
      <c r="B128" s="5" t="s">
        <v>236</v>
      </c>
    </row>
    <row r="129" ht="14.25">
      <c r="B129" s="5" t="s">
        <v>227</v>
      </c>
    </row>
    <row r="130" ht="14.25">
      <c r="B130" s="5" t="s">
        <v>228</v>
      </c>
    </row>
    <row r="132" ht="14.25">
      <c r="B132" s="5" t="s">
        <v>237</v>
      </c>
    </row>
    <row r="135" spans="1:2" ht="15">
      <c r="A135" s="4">
        <v>16</v>
      </c>
      <c r="B135" s="4" t="s">
        <v>60</v>
      </c>
    </row>
    <row r="136" spans="1:2" ht="15">
      <c r="A136" s="4"/>
      <c r="B136" s="4"/>
    </row>
    <row r="137" spans="1:2" ht="15">
      <c r="A137" s="4"/>
      <c r="B137" s="5" t="s">
        <v>138</v>
      </c>
    </row>
    <row r="138" spans="1:2" ht="15">
      <c r="A138" s="4"/>
      <c r="B138" s="5" t="s">
        <v>137</v>
      </c>
    </row>
    <row r="139" ht="15">
      <c r="A139" s="4"/>
    </row>
    <row r="140" spans="1:2" ht="15">
      <c r="A140" s="4">
        <v>17</v>
      </c>
      <c r="B140" s="4" t="s">
        <v>7</v>
      </c>
    </row>
    <row r="141" spans="1:2" ht="15">
      <c r="A141" s="4"/>
      <c r="B141" s="4"/>
    </row>
    <row r="142" ht="14.25">
      <c r="B142" s="5" t="s">
        <v>145</v>
      </c>
    </row>
    <row r="144" spans="4:7" ht="15">
      <c r="D144" s="15"/>
      <c r="E144" s="47" t="s">
        <v>25</v>
      </c>
      <c r="F144" s="47"/>
      <c r="G144" s="47" t="s">
        <v>172</v>
      </c>
    </row>
    <row r="145" spans="4:7" ht="15">
      <c r="D145" s="15"/>
      <c r="E145" s="59" t="s">
        <v>185</v>
      </c>
      <c r="F145" s="47"/>
      <c r="G145" s="59" t="s">
        <v>185</v>
      </c>
    </row>
    <row r="146" spans="4:7" ht="15">
      <c r="D146" s="15"/>
      <c r="E146" s="47" t="s">
        <v>26</v>
      </c>
      <c r="F146" s="47"/>
      <c r="G146" s="47" t="s">
        <v>26</v>
      </c>
    </row>
    <row r="147" spans="4:7" ht="15">
      <c r="D147" s="15"/>
      <c r="E147" s="99"/>
      <c r="F147" s="99"/>
      <c r="G147" s="99"/>
    </row>
    <row r="148" spans="2:7" ht="15">
      <c r="B148" s="5" t="s">
        <v>27</v>
      </c>
      <c r="D148" s="15"/>
      <c r="E148" s="100">
        <v>48</v>
      </c>
      <c r="F148" s="100"/>
      <c r="G148" s="100">
        <v>267</v>
      </c>
    </row>
    <row r="149" spans="2:7" ht="14.25">
      <c r="B149" s="5" t="s">
        <v>146</v>
      </c>
      <c r="E149" s="101">
        <v>-234</v>
      </c>
      <c r="F149" s="101"/>
      <c r="G149" s="101">
        <v>155.291</v>
      </c>
    </row>
    <row r="150" spans="2:7" ht="15" thickBot="1">
      <c r="B150" s="5" t="s">
        <v>52</v>
      </c>
      <c r="D150" s="16"/>
      <c r="E150" s="102">
        <f>SUM(E148:E149)</f>
        <v>-186</v>
      </c>
      <c r="F150" s="101"/>
      <c r="G150" s="102">
        <f>SUM(G148:G149)</f>
        <v>422.291</v>
      </c>
    </row>
    <row r="151" spans="1:7" s="4" customFormat="1" ht="15.75" thickTop="1">
      <c r="A151" s="4" t="s">
        <v>52</v>
      </c>
      <c r="B151" s="5"/>
      <c r="C151" s="5"/>
      <c r="D151" s="16"/>
      <c r="E151" s="103"/>
      <c r="F151" s="103"/>
      <c r="G151" s="101"/>
    </row>
    <row r="152" ht="14.25">
      <c r="B152" s="5" t="s">
        <v>130</v>
      </c>
    </row>
    <row r="153" ht="14.25">
      <c r="B153" s="5" t="s">
        <v>131</v>
      </c>
    </row>
    <row r="154" ht="14.25">
      <c r="B154" s="5" t="s">
        <v>132</v>
      </c>
    </row>
    <row r="155" ht="14.25">
      <c r="B155" s="60"/>
    </row>
    <row r="156" ht="14.25">
      <c r="B156" s="86" t="s">
        <v>222</v>
      </c>
    </row>
    <row r="157" ht="14.25">
      <c r="B157" s="86" t="s">
        <v>255</v>
      </c>
    </row>
    <row r="158" ht="14.25">
      <c r="B158" s="60"/>
    </row>
    <row r="159" spans="1:8" ht="15">
      <c r="A159" s="4">
        <v>18</v>
      </c>
      <c r="B159" s="4" t="s">
        <v>84</v>
      </c>
      <c r="C159" s="4"/>
      <c r="D159" s="4"/>
      <c r="E159" s="4"/>
      <c r="F159" s="4"/>
      <c r="G159" s="4"/>
      <c r="H159" s="4"/>
    </row>
    <row r="161" ht="14.25">
      <c r="B161" s="5" t="s">
        <v>194</v>
      </c>
    </row>
    <row r="163" spans="1:7" ht="15">
      <c r="A163" s="4">
        <v>19</v>
      </c>
      <c r="B163" s="4" t="s">
        <v>85</v>
      </c>
      <c r="C163" s="4"/>
      <c r="D163" s="4"/>
      <c r="E163" s="4"/>
      <c r="F163" s="4"/>
      <c r="G163" s="4"/>
    </row>
    <row r="165" ht="14.25">
      <c r="B165" s="5" t="s">
        <v>195</v>
      </c>
    </row>
    <row r="168" spans="1:7" ht="15">
      <c r="A168" s="65">
        <v>20</v>
      </c>
      <c r="B168" s="117" t="s">
        <v>42</v>
      </c>
      <c r="C168" s="118"/>
      <c r="D168" s="118"/>
      <c r="E168" s="118"/>
      <c r="F168" s="118"/>
      <c r="G168" s="118"/>
    </row>
    <row r="169" spans="1:7" ht="15">
      <c r="A169" s="66"/>
      <c r="B169" s="66"/>
      <c r="C169" s="67"/>
      <c r="D169" s="67"/>
      <c r="E169" s="67"/>
      <c r="F169" s="67"/>
      <c r="G169" s="67"/>
    </row>
    <row r="170" spans="1:7" ht="15">
      <c r="A170" s="66"/>
      <c r="B170" s="119" t="s">
        <v>196</v>
      </c>
      <c r="C170" s="119"/>
      <c r="D170" s="119"/>
      <c r="E170" s="119"/>
      <c r="F170" s="119"/>
      <c r="G170" s="119"/>
    </row>
    <row r="171" spans="1:7" ht="15">
      <c r="A171" s="66"/>
      <c r="B171" s="119" t="s">
        <v>176</v>
      </c>
      <c r="C171" s="119"/>
      <c r="D171" s="68"/>
      <c r="E171" s="68"/>
      <c r="F171" s="68"/>
      <c r="G171" s="68"/>
    </row>
    <row r="172" spans="1:7" ht="15">
      <c r="A172" s="66"/>
      <c r="B172" s="66"/>
      <c r="C172" s="67"/>
      <c r="D172" s="67"/>
      <c r="E172" s="67"/>
      <c r="F172" s="67"/>
      <c r="G172" s="67"/>
    </row>
    <row r="173" spans="1:7" ht="15">
      <c r="A173" s="66"/>
      <c r="B173" s="69" t="s">
        <v>144</v>
      </c>
      <c r="C173" s="69"/>
      <c r="D173" s="69"/>
      <c r="E173" s="69"/>
      <c r="F173" s="69"/>
      <c r="G173" s="69"/>
    </row>
    <row r="174" spans="1:7" ht="15">
      <c r="A174" s="66"/>
      <c r="B174" s="69" t="s">
        <v>96</v>
      </c>
      <c r="C174" s="69"/>
      <c r="D174" s="69"/>
      <c r="E174" s="69"/>
      <c r="F174" s="69"/>
      <c r="G174" s="69"/>
    </row>
    <row r="175" spans="1:7" ht="15">
      <c r="A175" s="66"/>
      <c r="B175" s="69" t="s">
        <v>97</v>
      </c>
      <c r="C175" s="69"/>
      <c r="D175" s="69"/>
      <c r="E175" s="69"/>
      <c r="F175" s="69"/>
      <c r="G175" s="69"/>
    </row>
    <row r="176" spans="1:7" ht="15">
      <c r="A176" s="66"/>
      <c r="B176" s="66"/>
      <c r="C176" s="67"/>
      <c r="D176" s="67"/>
      <c r="E176" s="67"/>
      <c r="F176" s="67"/>
      <c r="G176" s="67"/>
    </row>
    <row r="177" spans="1:7" ht="15">
      <c r="A177" s="66"/>
      <c r="B177" s="120" t="s">
        <v>43</v>
      </c>
      <c r="C177" s="121"/>
      <c r="D177" s="63"/>
      <c r="E177" s="62" t="s">
        <v>46</v>
      </c>
      <c r="F177" s="62" t="s">
        <v>49</v>
      </c>
      <c r="G177" s="63" t="s">
        <v>49</v>
      </c>
    </row>
    <row r="178" spans="1:7" ht="15">
      <c r="A178" s="66"/>
      <c r="B178" s="70"/>
      <c r="C178" s="110"/>
      <c r="D178" s="72"/>
      <c r="E178" s="71" t="s">
        <v>47</v>
      </c>
      <c r="F178" s="71" t="s">
        <v>50</v>
      </c>
      <c r="G178" s="72" t="s">
        <v>51</v>
      </c>
    </row>
    <row r="179" spans="1:7" ht="15">
      <c r="A179" s="66"/>
      <c r="B179" s="70"/>
      <c r="C179" s="110"/>
      <c r="D179" s="72"/>
      <c r="E179" s="71" t="s">
        <v>48</v>
      </c>
      <c r="F179" s="85" t="s">
        <v>185</v>
      </c>
      <c r="G179" s="109" t="s">
        <v>185</v>
      </c>
    </row>
    <row r="180" spans="1:7" ht="15">
      <c r="A180" s="66"/>
      <c r="B180" s="73"/>
      <c r="C180" s="111"/>
      <c r="D180" s="75"/>
      <c r="E180" s="74" t="s">
        <v>19</v>
      </c>
      <c r="F180" s="74" t="s">
        <v>19</v>
      </c>
      <c r="G180" s="75" t="s">
        <v>19</v>
      </c>
    </row>
    <row r="181" spans="1:7" ht="15">
      <c r="A181" s="66"/>
      <c r="B181" s="76" t="s">
        <v>53</v>
      </c>
      <c r="C181" s="112"/>
      <c r="D181" s="82"/>
      <c r="E181" s="77">
        <v>1000</v>
      </c>
      <c r="F181" s="79">
        <f>570.0646+148.93733+224+2.15</f>
        <v>945.15193</v>
      </c>
      <c r="G181" s="78">
        <f aca="true" t="shared" si="0" ref="G181:G186">+E181-F181</f>
        <v>54.84807000000001</v>
      </c>
    </row>
    <row r="182" spans="1:7" ht="15">
      <c r="A182" s="66"/>
      <c r="B182" s="115" t="s">
        <v>171</v>
      </c>
      <c r="C182" s="116"/>
      <c r="D182" s="82"/>
      <c r="E182" s="77">
        <v>2000</v>
      </c>
      <c r="F182" s="79">
        <f>52.236+3.99+3.99+424.84*2+932</f>
        <v>1841.896</v>
      </c>
      <c r="G182" s="78">
        <f t="shared" si="0"/>
        <v>158.10400000000004</v>
      </c>
    </row>
    <row r="183" spans="1:7" ht="15">
      <c r="A183" s="66"/>
      <c r="B183" s="115" t="s">
        <v>44</v>
      </c>
      <c r="C183" s="116"/>
      <c r="D183" s="82"/>
      <c r="E183" s="77">
        <v>2000</v>
      </c>
      <c r="F183" s="79">
        <f>424.84+1014+1.78025+108.742+18.566+16.53706+86.58815+196.45179</f>
        <v>1867.5052500000002</v>
      </c>
      <c r="G183" s="78">
        <f t="shared" si="0"/>
        <v>132.49474999999984</v>
      </c>
    </row>
    <row r="184" spans="1:7" ht="15">
      <c r="A184" s="66"/>
      <c r="B184" s="115" t="s">
        <v>45</v>
      </c>
      <c r="C184" s="116"/>
      <c r="D184" s="78"/>
      <c r="E184" s="79">
        <v>1000</v>
      </c>
      <c r="F184" s="79">
        <f>28.51835+759+7.101+8.42562</f>
        <v>803.04497</v>
      </c>
      <c r="G184" s="78">
        <f t="shared" si="0"/>
        <v>196.95502999999997</v>
      </c>
    </row>
    <row r="185" spans="1:7" ht="15">
      <c r="A185" s="66"/>
      <c r="B185" s="76" t="s">
        <v>54</v>
      </c>
      <c r="C185" s="112"/>
      <c r="D185" s="78"/>
      <c r="E185" s="79">
        <v>3830</v>
      </c>
      <c r="F185" s="79">
        <v>4329</v>
      </c>
      <c r="G185" s="78">
        <f t="shared" si="0"/>
        <v>-499</v>
      </c>
    </row>
    <row r="186" spans="1:7" ht="15">
      <c r="A186" s="66"/>
      <c r="B186" s="76" t="s">
        <v>55</v>
      </c>
      <c r="C186" s="112"/>
      <c r="D186" s="78"/>
      <c r="E186" s="79">
        <v>2000</v>
      </c>
      <c r="F186" s="79">
        <v>1501</v>
      </c>
      <c r="G186" s="78">
        <f t="shared" si="0"/>
        <v>499</v>
      </c>
    </row>
    <row r="187" spans="1:7" ht="15">
      <c r="A187" s="66"/>
      <c r="B187" s="80" t="s">
        <v>18</v>
      </c>
      <c r="C187" s="112"/>
      <c r="D187" s="83"/>
      <c r="E187" s="81">
        <f>SUM(E181:E186)</f>
        <v>11830</v>
      </c>
      <c r="F187" s="81">
        <f>SUM(F181:F186)</f>
        <v>11287.59815</v>
      </c>
      <c r="G187" s="83">
        <f>SUM(G181:G186)</f>
        <v>542.4018499999999</v>
      </c>
    </row>
    <row r="188" spans="1:7" ht="15">
      <c r="A188" s="66"/>
      <c r="B188" s="84"/>
      <c r="C188" s="67"/>
      <c r="D188" s="67"/>
      <c r="E188" s="67"/>
      <c r="F188" s="67"/>
      <c r="G188" s="67"/>
    </row>
    <row r="189" spans="1:7" ht="15">
      <c r="A189" s="66"/>
      <c r="B189" s="69" t="s">
        <v>102</v>
      </c>
      <c r="C189" s="67"/>
      <c r="D189" s="67"/>
      <c r="E189" s="67"/>
      <c r="F189" s="67"/>
      <c r="G189" s="67"/>
    </row>
    <row r="190" spans="1:7" ht="15">
      <c r="A190" s="66"/>
      <c r="B190" s="69" t="s">
        <v>103</v>
      </c>
      <c r="C190" s="67"/>
      <c r="D190" s="67"/>
      <c r="E190" s="67"/>
      <c r="F190" s="67"/>
      <c r="G190" s="67"/>
    </row>
    <row r="191" spans="1:7" ht="15">
      <c r="A191" s="37"/>
      <c r="B191" s="39"/>
      <c r="C191" s="38"/>
      <c r="D191" s="38"/>
      <c r="E191" s="38"/>
      <c r="F191" s="38"/>
      <c r="G191" s="38"/>
    </row>
    <row r="192" spans="1:7" ht="15">
      <c r="A192" s="37"/>
      <c r="B192" s="39" t="s">
        <v>249</v>
      </c>
      <c r="C192" s="38"/>
      <c r="D192" s="38"/>
      <c r="E192" s="38"/>
      <c r="F192" s="38"/>
      <c r="G192" s="38"/>
    </row>
    <row r="193" spans="1:7" ht="15">
      <c r="A193" s="37"/>
      <c r="B193" s="39" t="s">
        <v>256</v>
      </c>
      <c r="C193" s="38"/>
      <c r="D193" s="38"/>
      <c r="E193" s="38"/>
      <c r="F193" s="38"/>
      <c r="G193" s="38"/>
    </row>
    <row r="194" spans="1:7" ht="15">
      <c r="A194" s="37"/>
      <c r="B194" s="39" t="s">
        <v>231</v>
      </c>
      <c r="C194" s="38"/>
      <c r="D194" s="38"/>
      <c r="E194" s="38"/>
      <c r="F194" s="38"/>
      <c r="G194" s="38"/>
    </row>
    <row r="195" spans="1:7" ht="15">
      <c r="A195" s="37"/>
      <c r="B195" s="39" t="s">
        <v>232</v>
      </c>
      <c r="C195" s="38"/>
      <c r="D195" s="38"/>
      <c r="E195" s="38"/>
      <c r="F195" s="38"/>
      <c r="G195" s="38"/>
    </row>
    <row r="196" spans="1:7" ht="15">
      <c r="A196" s="37"/>
      <c r="B196" s="39"/>
      <c r="C196" s="38"/>
      <c r="D196" s="38"/>
      <c r="E196" s="38"/>
      <c r="F196" s="38"/>
      <c r="G196" s="38"/>
    </row>
    <row r="197" spans="1:7" ht="15">
      <c r="A197" s="4">
        <v>21</v>
      </c>
      <c r="B197" s="4" t="s">
        <v>21</v>
      </c>
      <c r="C197" s="38"/>
      <c r="D197" s="38"/>
      <c r="E197" s="38"/>
      <c r="F197" s="38"/>
      <c r="G197" s="38"/>
    </row>
    <row r="198" spans="1:7" ht="15">
      <c r="A198" s="37"/>
      <c r="B198" s="39"/>
      <c r="C198" s="38"/>
      <c r="D198" s="38"/>
      <c r="E198" s="38"/>
      <c r="F198" s="38"/>
      <c r="G198" s="38"/>
    </row>
    <row r="199" spans="1:7" ht="15">
      <c r="A199" s="37"/>
      <c r="B199" s="39" t="s">
        <v>129</v>
      </c>
      <c r="C199" s="38"/>
      <c r="D199" s="38"/>
      <c r="E199" s="38"/>
      <c r="F199" s="38"/>
      <c r="G199" s="38"/>
    </row>
    <row r="200" spans="1:7" ht="15">
      <c r="A200" s="37"/>
      <c r="B200" s="39" t="s">
        <v>197</v>
      </c>
      <c r="C200" s="38"/>
      <c r="D200" s="38"/>
      <c r="E200" s="38"/>
      <c r="F200" s="38"/>
      <c r="G200" s="38"/>
    </row>
    <row r="202" spans="1:2" ht="15">
      <c r="A202" s="4">
        <v>22</v>
      </c>
      <c r="B202" s="40" t="s">
        <v>56</v>
      </c>
    </row>
    <row r="203" ht="14.25">
      <c r="B203" s="39"/>
    </row>
    <row r="204" ht="14.25">
      <c r="B204" s="39" t="s">
        <v>87</v>
      </c>
    </row>
    <row r="205" ht="14.25">
      <c r="B205" s="39" t="s">
        <v>88</v>
      </c>
    </row>
    <row r="207" spans="1:2" ht="15">
      <c r="A207" s="15">
        <v>23</v>
      </c>
      <c r="B207" s="40" t="s">
        <v>57</v>
      </c>
    </row>
    <row r="208" ht="15">
      <c r="B208" s="40"/>
    </row>
    <row r="209" ht="14.25">
      <c r="B209" s="39" t="s">
        <v>198</v>
      </c>
    </row>
    <row r="211" spans="1:3" ht="15">
      <c r="A211" s="15">
        <v>24</v>
      </c>
      <c r="B211" s="40" t="s">
        <v>147</v>
      </c>
      <c r="C211" s="38"/>
    </row>
    <row r="212" spans="1:3" ht="15">
      <c r="A212" s="15"/>
      <c r="B212" s="40"/>
      <c r="C212" s="38"/>
    </row>
    <row r="213" spans="1:3" ht="15">
      <c r="A213" s="15"/>
      <c r="B213" s="39" t="s">
        <v>250</v>
      </c>
      <c r="C213" s="38"/>
    </row>
    <row r="214" spans="1:3" ht="15">
      <c r="A214" s="15"/>
      <c r="B214" s="39" t="s">
        <v>223</v>
      </c>
      <c r="C214" s="38"/>
    </row>
    <row r="215" ht="14.25">
      <c r="B215" s="5" t="s">
        <v>224</v>
      </c>
    </row>
    <row r="220" spans="1:7" ht="15">
      <c r="A220" s="15">
        <v>25</v>
      </c>
      <c r="B220" s="40" t="s">
        <v>61</v>
      </c>
      <c r="C220" s="38"/>
      <c r="D220" s="38"/>
      <c r="E220" s="38"/>
      <c r="F220" s="38"/>
      <c r="G220" s="38"/>
    </row>
    <row r="221" spans="1:7" ht="15">
      <c r="A221" s="15"/>
      <c r="B221" s="40"/>
      <c r="C221" s="38"/>
      <c r="D221" s="38"/>
      <c r="E221" s="38"/>
      <c r="F221" s="38"/>
      <c r="G221" s="38"/>
    </row>
    <row r="222" spans="1:7" ht="15">
      <c r="A222" s="37"/>
      <c r="B222" s="39" t="s">
        <v>161</v>
      </c>
      <c r="C222" s="38"/>
      <c r="D222" s="38"/>
      <c r="E222" s="38"/>
      <c r="F222" s="38"/>
      <c r="G222" s="38"/>
    </row>
    <row r="223" spans="1:7" ht="15">
      <c r="A223" s="37"/>
      <c r="B223" s="39" t="s">
        <v>199</v>
      </c>
      <c r="C223" s="38"/>
      <c r="D223" s="38"/>
      <c r="E223" s="38"/>
      <c r="F223" s="38"/>
      <c r="G223" s="38"/>
    </row>
    <row r="224" spans="1:7" ht="15">
      <c r="A224" s="37"/>
      <c r="B224" s="39"/>
      <c r="C224" s="38"/>
      <c r="D224" s="38" t="s">
        <v>52</v>
      </c>
      <c r="E224" s="42" t="s">
        <v>100</v>
      </c>
      <c r="F224" s="38"/>
      <c r="G224" s="42" t="s">
        <v>200</v>
      </c>
    </row>
    <row r="225" spans="1:7" ht="15">
      <c r="A225" s="37"/>
      <c r="B225" s="41"/>
      <c r="C225" s="38"/>
      <c r="D225" s="38"/>
      <c r="E225" s="42" t="s">
        <v>89</v>
      </c>
      <c r="F225" s="42"/>
      <c r="G225" s="42" t="s">
        <v>89</v>
      </c>
    </row>
    <row r="226" spans="1:7" ht="15">
      <c r="A226" s="37"/>
      <c r="B226" s="39"/>
      <c r="C226" s="38"/>
      <c r="D226" s="38"/>
      <c r="E226" s="48" t="s">
        <v>185</v>
      </c>
      <c r="F226" s="42"/>
      <c r="G226" s="48" t="s">
        <v>185</v>
      </c>
    </row>
    <row r="227" spans="1:7" ht="15">
      <c r="A227" s="37"/>
      <c r="B227" s="40"/>
      <c r="C227" s="38"/>
      <c r="D227" s="38"/>
      <c r="E227" s="30" t="s">
        <v>3</v>
      </c>
      <c r="F227" s="38"/>
      <c r="G227" s="30" t="s">
        <v>3</v>
      </c>
    </row>
    <row r="228" spans="1:7" ht="15">
      <c r="A228" s="37"/>
      <c r="B228" s="44"/>
      <c r="C228" s="38"/>
      <c r="D228" s="38"/>
      <c r="E228" s="38"/>
      <c r="F228" s="38"/>
      <c r="G228" s="38"/>
    </row>
    <row r="229" spans="1:7" ht="15">
      <c r="A229" s="37"/>
      <c r="B229" s="39" t="s">
        <v>90</v>
      </c>
      <c r="C229" s="38"/>
      <c r="D229" s="38"/>
      <c r="E229" s="50">
        <v>2147</v>
      </c>
      <c r="F229" s="50"/>
      <c r="G229" s="96">
        <v>3087</v>
      </c>
    </row>
    <row r="230" spans="1:4" ht="15">
      <c r="A230" s="37"/>
      <c r="B230" s="43" t="s">
        <v>52</v>
      </c>
      <c r="C230" s="38"/>
      <c r="D230" s="38"/>
    </row>
    <row r="231" spans="1:7" ht="15">
      <c r="A231" s="37"/>
      <c r="B231" s="43"/>
      <c r="C231" s="38"/>
      <c r="D231" s="38"/>
      <c r="E231" s="49" t="s">
        <v>95</v>
      </c>
      <c r="F231" s="38"/>
      <c r="G231" s="49" t="s">
        <v>95</v>
      </c>
    </row>
    <row r="232" spans="1:7" ht="15">
      <c r="A232" s="37"/>
      <c r="B232" s="39" t="s">
        <v>201</v>
      </c>
      <c r="C232" s="38"/>
      <c r="D232" s="38"/>
      <c r="E232" s="51">
        <v>40000</v>
      </c>
      <c r="F232" s="50"/>
      <c r="G232" s="50">
        <v>40000</v>
      </c>
    </row>
    <row r="233" spans="1:7" ht="15">
      <c r="A233" s="37"/>
      <c r="B233" s="39"/>
      <c r="C233" s="38"/>
      <c r="D233" s="38"/>
      <c r="E233" s="38"/>
      <c r="F233" s="38"/>
      <c r="G233" s="38"/>
    </row>
    <row r="234" spans="1:7" ht="15">
      <c r="A234" s="37"/>
      <c r="B234" s="39" t="s">
        <v>160</v>
      </c>
      <c r="C234" s="38"/>
      <c r="D234" s="38"/>
      <c r="E234" s="55">
        <f>+E229/E232*100</f>
        <v>5.3675</v>
      </c>
      <c r="F234" s="38"/>
      <c r="G234" s="55">
        <f>+G229/G232*100</f>
        <v>7.717499999999999</v>
      </c>
    </row>
    <row r="235" spans="1:7" ht="15">
      <c r="A235" s="37"/>
      <c r="B235" s="39"/>
      <c r="C235" s="38"/>
      <c r="D235" s="38"/>
      <c r="E235" s="38"/>
      <c r="F235" s="38"/>
      <c r="G235" s="38"/>
    </row>
    <row r="236" spans="1:7" ht="15">
      <c r="A236" s="37"/>
      <c r="B236" s="39"/>
      <c r="C236" s="38"/>
      <c r="D236" s="38"/>
      <c r="E236" s="38"/>
      <c r="F236" s="38"/>
      <c r="G236" s="38"/>
    </row>
    <row r="238" ht="15">
      <c r="A238" s="4" t="s">
        <v>24</v>
      </c>
    </row>
    <row r="239" ht="15">
      <c r="A239" s="4"/>
    </row>
    <row r="240" ht="15">
      <c r="A240" s="4"/>
    </row>
    <row r="241" ht="15">
      <c r="A241" s="4"/>
    </row>
    <row r="242" ht="15">
      <c r="A242" s="4"/>
    </row>
    <row r="243" ht="15">
      <c r="A243" s="4"/>
    </row>
    <row r="244" ht="15">
      <c r="A244" s="4"/>
    </row>
    <row r="245" ht="15">
      <c r="A245" s="4" t="s">
        <v>93</v>
      </c>
    </row>
    <row r="246" ht="15">
      <c r="A246" s="4" t="s">
        <v>94</v>
      </c>
    </row>
    <row r="248" ht="15">
      <c r="A248" s="58" t="s">
        <v>193</v>
      </c>
    </row>
  </sheetData>
  <mergeCells count="4">
    <mergeCell ref="B168:G168"/>
    <mergeCell ref="B170:G170"/>
    <mergeCell ref="B171:C171"/>
    <mergeCell ref="B177:C177"/>
  </mergeCells>
  <printOptions/>
  <pageMargins left="0.43" right="0.5" top="0.5" bottom="0.5" header="0.5" footer="0.5"/>
  <pageSetup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SDKM</cp:lastModifiedBy>
  <cp:lastPrinted>2003-11-20T02:12:43Z</cp:lastPrinted>
  <dcterms:created xsi:type="dcterms:W3CDTF">2002-10-11T01:52:42Z</dcterms:created>
  <dcterms:modified xsi:type="dcterms:W3CDTF">2003-11-20T02:14:34Z</dcterms:modified>
  <cp:category/>
  <cp:version/>
  <cp:contentType/>
  <cp:contentStatus/>
</cp:coreProperties>
</file>